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png" ContentType="image/png"/>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5" windowWidth="20730" windowHeight="6285"/>
  </bookViews>
  <sheets>
    <sheet name="Sommaire" sheetId="18" r:id="rId1"/>
    <sheet name="Définitions" sheetId="19" r:id="rId2"/>
    <sheet name="Fiche" sheetId="55" r:id="rId3"/>
    <sheet name="établissements" sheetId="2" r:id="rId4"/>
    <sheet name="écrans" sheetId="1" r:id="rId5"/>
    <sheet name="fauteuils" sheetId="4" r:id="rId6"/>
    <sheet name="multiplexes" sheetId="5" r:id="rId7"/>
    <sheet name="séances" sheetId="10" r:id="rId8"/>
    <sheet name="entrées" sheetId="16" r:id="rId9"/>
    <sheet name="recettes" sheetId="17" r:id="rId10"/>
    <sheet name="RME" sheetId="11" r:id="rId11"/>
    <sheet name="indice de fréquentation" sheetId="13" r:id="rId12"/>
    <sheet name="taux d'occupation des fauteuils" sheetId="14" r:id="rId13"/>
    <sheet name="étabAE" sheetId="6" r:id="rId14"/>
    <sheet name="écransAE" sheetId="20" r:id="rId15"/>
    <sheet name="fauteuilsAE" sheetId="21" r:id="rId16"/>
    <sheet name="séances AE" sheetId="22" r:id="rId17"/>
    <sheet name="entréesAE" sheetId="23" r:id="rId18"/>
    <sheet name="recettesAE" sheetId="24" r:id="rId19"/>
    <sheet name="RMEAE" sheetId="25" r:id="rId20"/>
    <sheet name="indice de fréquentationAE" sheetId="26" r:id="rId21"/>
    <sheet name="tmofAE" sheetId="27" r:id="rId22"/>
    <sheet name="étabP" sheetId="28" r:id="rId23"/>
    <sheet name="écransP" sheetId="29" r:id="rId24"/>
    <sheet name="fauteuilsP" sheetId="30" r:id="rId25"/>
    <sheet name="séancesP" sheetId="31" r:id="rId26"/>
    <sheet name="entréesP" sheetId="32" r:id="rId27"/>
    <sheet name="recettesP" sheetId="33" r:id="rId28"/>
    <sheet name="RMEP" sheetId="34" r:id="rId29"/>
    <sheet name="indice de fréquentationP" sheetId="35" r:id="rId30"/>
    <sheet name="tmofP" sheetId="36" r:id="rId31"/>
    <sheet name="étabM" sheetId="37" r:id="rId32"/>
    <sheet name="écransM" sheetId="38" r:id="rId33"/>
    <sheet name="fauteuilsM" sheetId="39" r:id="rId34"/>
    <sheet name="séancesM" sheetId="40" r:id="rId35"/>
    <sheet name="entréesM" sheetId="41" r:id="rId36"/>
    <sheet name="recettesM" sheetId="42" r:id="rId37"/>
    <sheet name="RMEM" sheetId="43" r:id="rId38"/>
    <sheet name="indice de fréquentationM" sheetId="44" r:id="rId39"/>
    <sheet name="tmofM" sheetId="45" r:id="rId40"/>
    <sheet name="étabG" sheetId="46" r:id="rId41"/>
    <sheet name="écransG" sheetId="47" r:id="rId42"/>
    <sheet name="fauteuilsG" sheetId="48" r:id="rId43"/>
    <sheet name="séancesG" sheetId="49" r:id="rId44"/>
    <sheet name="entréesG" sheetId="50" r:id="rId45"/>
    <sheet name="recettesG" sheetId="51" r:id="rId46"/>
    <sheet name="RMEG" sheetId="52" r:id="rId47"/>
    <sheet name="indice de fréquentationG" sheetId="53" r:id="rId48"/>
    <sheet name="tmofG" sheetId="54" r:id="rId49"/>
  </sheets>
  <externalReferences>
    <externalReference r:id="rId50"/>
  </externalReferences>
  <definedNames>
    <definedName name="Departements">[1]établissements!$B$8:$B$103</definedName>
  </definedNames>
  <calcPr calcId="125725" iterateDelta="252"/>
</workbook>
</file>

<file path=xl/calcChain.xml><?xml version="1.0" encoding="utf-8"?>
<calcChain xmlns="http://schemas.openxmlformats.org/spreadsheetml/2006/main">
  <c r="B8" i="55"/>
  <c r="L86" l="1"/>
  <c r="K86"/>
  <c r="C86"/>
  <c r="F85"/>
  <c r="J86"/>
  <c r="B86"/>
  <c r="E85"/>
  <c r="H84"/>
  <c r="K83"/>
  <c r="C83"/>
  <c r="F82"/>
  <c r="I81"/>
  <c r="L80"/>
  <c r="D80"/>
  <c r="G79"/>
  <c r="J78"/>
  <c r="B78"/>
  <c r="E72"/>
  <c r="H71"/>
  <c r="K70"/>
  <c r="C70"/>
  <c r="F69"/>
  <c r="I68"/>
  <c r="L67"/>
  <c r="D67"/>
  <c r="G66"/>
  <c r="J65"/>
  <c r="B65"/>
  <c r="E64"/>
  <c r="H58"/>
  <c r="K57"/>
  <c r="C57"/>
  <c r="F56"/>
  <c r="I55"/>
  <c r="L54"/>
  <c r="D54"/>
  <c r="G53"/>
  <c r="J52"/>
  <c r="B52"/>
  <c r="E51"/>
  <c r="H50"/>
  <c r="N44"/>
  <c r="F44"/>
  <c r="L43"/>
  <c r="D43"/>
  <c r="J42"/>
  <c r="B42"/>
  <c r="H41"/>
  <c r="N40"/>
  <c r="F40"/>
  <c r="L39"/>
  <c r="D39"/>
  <c r="J38"/>
  <c r="B38"/>
  <c r="H37"/>
  <c r="N36"/>
  <c r="F36"/>
  <c r="U30"/>
  <c r="M30"/>
  <c r="E30"/>
  <c r="T29"/>
  <c r="L29"/>
  <c r="D29"/>
  <c r="S28"/>
  <c r="K28"/>
  <c r="C28"/>
  <c r="R27"/>
  <c r="J27"/>
  <c r="B27"/>
  <c r="H86"/>
  <c r="K85"/>
  <c r="C85"/>
  <c r="F84"/>
  <c r="I83"/>
  <c r="L82"/>
  <c r="D82"/>
  <c r="G81"/>
  <c r="J80"/>
  <c r="B80"/>
  <c r="E79"/>
  <c r="H78"/>
  <c r="K72"/>
  <c r="C72"/>
  <c r="F71"/>
  <c r="I70"/>
  <c r="L69"/>
  <c r="D69"/>
  <c r="G68"/>
  <c r="J67"/>
  <c r="B67"/>
  <c r="E66"/>
  <c r="H65"/>
  <c r="K64"/>
  <c r="C64"/>
  <c r="F58"/>
  <c r="I57"/>
  <c r="L56"/>
  <c r="D56"/>
  <c r="G55"/>
  <c r="J54"/>
  <c r="B54"/>
  <c r="E53"/>
  <c r="H52"/>
  <c r="K51"/>
  <c r="C51"/>
  <c r="F50"/>
  <c r="L44"/>
  <c r="D44"/>
  <c r="J43"/>
  <c r="B43"/>
  <c r="H42"/>
  <c r="N41"/>
  <c r="F41"/>
  <c r="L40"/>
  <c r="D40"/>
  <c r="J39"/>
  <c r="B39"/>
  <c r="H38"/>
  <c r="N37"/>
  <c r="F37"/>
  <c r="L36"/>
  <c r="D36"/>
  <c r="S30"/>
  <c r="K30"/>
  <c r="C30"/>
  <c r="R29"/>
  <c r="J29"/>
  <c r="B29"/>
  <c r="Q28"/>
  <c r="I28"/>
  <c r="X27"/>
  <c r="P27"/>
  <c r="H27"/>
  <c r="W26"/>
  <c r="O26"/>
  <c r="G26"/>
  <c r="V25"/>
  <c r="N25"/>
  <c r="F25"/>
  <c r="U24"/>
  <c r="M24"/>
  <c r="E24"/>
  <c r="T23"/>
  <c r="L23"/>
  <c r="D23"/>
  <c r="S22"/>
  <c r="K22"/>
  <c r="C22"/>
  <c r="R21"/>
  <c r="J21"/>
  <c r="B21"/>
  <c r="T18"/>
  <c r="L18"/>
  <c r="D18"/>
  <c r="I86"/>
  <c r="H85"/>
  <c r="G84"/>
  <c r="G83"/>
  <c r="H82"/>
  <c r="H81"/>
  <c r="H80"/>
  <c r="I79"/>
  <c r="I78"/>
  <c r="I72"/>
  <c r="J71"/>
  <c r="J70"/>
  <c r="J69"/>
  <c r="K68"/>
  <c r="K67"/>
  <c r="K66"/>
  <c r="L65"/>
  <c r="L64"/>
  <c r="L58"/>
  <c r="B58"/>
  <c r="B57"/>
  <c r="B56"/>
  <c r="C55"/>
  <c r="C54"/>
  <c r="C53"/>
  <c r="D52"/>
  <c r="D51"/>
  <c r="D50"/>
  <c r="H44"/>
  <c r="K43"/>
  <c r="N42"/>
  <c r="D42"/>
  <c r="G41"/>
  <c r="J40"/>
  <c r="N39"/>
  <c r="C39"/>
  <c r="F38"/>
  <c r="J37"/>
  <c r="M36"/>
  <c r="B36"/>
  <c r="O30"/>
  <c r="G86"/>
  <c r="G85"/>
  <c r="E84"/>
  <c r="F83"/>
  <c r="G82"/>
  <c r="F81"/>
  <c r="G80"/>
  <c r="H79"/>
  <c r="G78"/>
  <c r="H72"/>
  <c r="I71"/>
  <c r="H70"/>
  <c r="I69"/>
  <c r="J68"/>
  <c r="I67"/>
  <c r="J66"/>
  <c r="K65"/>
  <c r="J64"/>
  <c r="K58"/>
  <c r="L57"/>
  <c r="K56"/>
  <c r="L55"/>
  <c r="B55"/>
  <c r="L53"/>
  <c r="B53"/>
  <c r="C52"/>
  <c r="B51"/>
  <c r="C50"/>
  <c r="G44"/>
  <c r="I43"/>
  <c r="M42"/>
  <c r="C42"/>
  <c r="F86"/>
  <c r="D85"/>
  <c r="D84"/>
  <c r="E83"/>
  <c r="E82"/>
  <c r="E81"/>
  <c r="F80"/>
  <c r="F79"/>
  <c r="F78"/>
  <c r="G72"/>
  <c r="G71"/>
  <c r="G70"/>
  <c r="H69"/>
  <c r="H68"/>
  <c r="H67"/>
  <c r="I66"/>
  <c r="I65"/>
  <c r="I64"/>
  <c r="J58"/>
  <c r="J57"/>
  <c r="J56"/>
  <c r="K55"/>
  <c r="K54"/>
  <c r="K53"/>
  <c r="L52"/>
  <c r="L51"/>
  <c r="L50"/>
  <c r="B50"/>
  <c r="E44"/>
  <c r="H43"/>
  <c r="L42"/>
  <c r="J85"/>
  <c r="J84"/>
  <c r="J83"/>
  <c r="J82"/>
  <c r="K81"/>
  <c r="K80"/>
  <c r="K79"/>
  <c r="L78"/>
  <c r="L72"/>
  <c r="L71"/>
  <c r="B71"/>
  <c r="B70"/>
  <c r="B69"/>
  <c r="C68"/>
  <c r="C67"/>
  <c r="C66"/>
  <c r="D65"/>
  <c r="D64"/>
  <c r="D58"/>
  <c r="E57"/>
  <c r="E56"/>
  <c r="E55"/>
  <c r="F54"/>
  <c r="F53"/>
  <c r="F52"/>
  <c r="G51"/>
  <c r="G50"/>
  <c r="J44"/>
  <c r="N43"/>
  <c r="C43"/>
  <c r="F42"/>
  <c r="J41"/>
  <c r="M40"/>
  <c r="B40"/>
  <c r="F39"/>
  <c r="I38"/>
  <c r="L37"/>
  <c r="B37"/>
  <c r="E36"/>
  <c r="Q30"/>
  <c r="G30"/>
  <c r="S29"/>
  <c r="H29"/>
  <c r="U28"/>
  <c r="J28"/>
  <c r="V27"/>
  <c r="L27"/>
  <c r="X26"/>
  <c r="N26"/>
  <c r="E26"/>
  <c r="S25"/>
  <c r="J25"/>
  <c r="X24"/>
  <c r="O24"/>
  <c r="F24"/>
  <c r="S23"/>
  <c r="J23"/>
  <c r="X22"/>
  <c r="O22"/>
  <c r="F22"/>
  <c r="T21"/>
  <c r="K21"/>
  <c r="AA18"/>
  <c r="R18"/>
  <c r="I18"/>
  <c r="Z17"/>
  <c r="R17"/>
  <c r="J17"/>
  <c r="B17"/>
  <c r="T16"/>
  <c r="L16"/>
  <c r="D16"/>
  <c r="V15"/>
  <c r="N15"/>
  <c r="F15"/>
  <c r="X14"/>
  <c r="P14"/>
  <c r="H14"/>
  <c r="Z13"/>
  <c r="R13"/>
  <c r="J13"/>
  <c r="B13"/>
  <c r="I85"/>
  <c r="I84"/>
  <c r="H83"/>
  <c r="E86"/>
  <c r="L83"/>
  <c r="J81"/>
  <c r="J79"/>
  <c r="J72"/>
  <c r="L70"/>
  <c r="L68"/>
  <c r="L66"/>
  <c r="C65"/>
  <c r="C58"/>
  <c r="C56"/>
  <c r="E54"/>
  <c r="E52"/>
  <c r="E50"/>
  <c r="M43"/>
  <c r="E42"/>
  <c r="C41"/>
  <c r="C40"/>
  <c r="O38"/>
  <c r="C38"/>
  <c r="C37"/>
  <c r="X30"/>
  <c r="J30"/>
  <c r="V29"/>
  <c r="I29"/>
  <c r="T28"/>
  <c r="G28"/>
  <c r="S27"/>
  <c r="F27"/>
  <c r="R26"/>
  <c r="H26"/>
  <c r="T25"/>
  <c r="I25"/>
  <c r="K24"/>
  <c r="X23"/>
  <c r="N23"/>
  <c r="P22"/>
  <c r="W18"/>
  <c r="Q16"/>
  <c r="V13"/>
  <c r="X15"/>
  <c r="M14"/>
  <c r="U13"/>
  <c r="C13"/>
  <c r="M15"/>
  <c r="L14"/>
  <c r="K82"/>
  <c r="D70"/>
  <c r="F64"/>
  <c r="K44"/>
  <c r="K39"/>
  <c r="J36"/>
  <c r="E29"/>
  <c r="N27"/>
  <c r="P25"/>
  <c r="H24"/>
  <c r="V22"/>
  <c r="N21"/>
  <c r="X17"/>
  <c r="W16"/>
  <c r="L15"/>
  <c r="B14"/>
  <c r="I82"/>
  <c r="K71"/>
  <c r="K69"/>
  <c r="B68"/>
  <c r="B66"/>
  <c r="B64"/>
  <c r="D57"/>
  <c r="D55"/>
  <c r="D53"/>
  <c r="F51"/>
  <c r="I44"/>
  <c r="K41"/>
  <c r="I39"/>
  <c r="I37"/>
  <c r="R30"/>
  <c r="C29"/>
  <c r="B28"/>
  <c r="L26"/>
  <c r="D25"/>
  <c r="R23"/>
  <c r="J22"/>
  <c r="M21"/>
  <c r="G18"/>
  <c r="D86"/>
  <c r="D83"/>
  <c r="D81"/>
  <c r="D79"/>
  <c r="F72"/>
  <c r="F70"/>
  <c r="F68"/>
  <c r="H66"/>
  <c r="H64"/>
  <c r="H57"/>
  <c r="J55"/>
  <c r="J53"/>
  <c r="J51"/>
  <c r="O44"/>
  <c r="G43"/>
  <c r="O41"/>
  <c r="B41"/>
  <c r="O39"/>
  <c r="N38"/>
  <c r="O37"/>
  <c r="O36"/>
  <c r="W30"/>
  <c r="I30"/>
  <c r="U29"/>
  <c r="G29"/>
  <c r="R28"/>
  <c r="F28"/>
  <c r="Q27"/>
  <c r="E27"/>
  <c r="Q26"/>
  <c r="F26"/>
  <c r="R25"/>
  <c r="H25"/>
  <c r="T24"/>
  <c r="J24"/>
  <c r="W23"/>
  <c r="M23"/>
  <c r="B23"/>
  <c r="N22"/>
  <c r="D22"/>
  <c r="P21"/>
  <c r="V18"/>
  <c r="AA17"/>
  <c r="P16"/>
  <c r="V14"/>
  <c r="T13"/>
  <c r="B81"/>
  <c r="B72"/>
  <c r="D66"/>
  <c r="F55"/>
  <c r="E43"/>
  <c r="L38"/>
  <c r="T30"/>
  <c r="O28"/>
  <c r="C26"/>
  <c r="U23"/>
  <c r="D21"/>
  <c r="O17"/>
  <c r="E16"/>
  <c r="K14"/>
  <c r="I80"/>
  <c r="I40"/>
  <c r="D30"/>
  <c r="M27"/>
  <c r="B26"/>
  <c r="Q24"/>
  <c r="H23"/>
  <c r="W21"/>
  <c r="Q18"/>
  <c r="N17"/>
  <c r="L85"/>
  <c r="B83"/>
  <c r="C81"/>
  <c r="C79"/>
  <c r="D72"/>
  <c r="E70"/>
  <c r="E68"/>
  <c r="F66"/>
  <c r="G64"/>
  <c r="G57"/>
  <c r="H55"/>
  <c r="I53"/>
  <c r="I51"/>
  <c r="M44"/>
  <c r="F43"/>
  <c r="M41"/>
  <c r="O40"/>
  <c r="M39"/>
  <c r="M38"/>
  <c r="M37"/>
  <c r="K36"/>
  <c r="V30"/>
  <c r="H30"/>
  <c r="Q29"/>
  <c r="F29"/>
  <c r="P28"/>
  <c r="E28"/>
  <c r="O27"/>
  <c r="D27"/>
  <c r="P26"/>
  <c r="D26"/>
  <c r="Q25"/>
  <c r="G25"/>
  <c r="S24"/>
  <c r="I24"/>
  <c r="V23"/>
  <c r="K23"/>
  <c r="W22"/>
  <c r="M22"/>
  <c r="B22"/>
  <c r="O21"/>
  <c r="E21"/>
  <c r="U18"/>
  <c r="J18"/>
  <c r="Y17"/>
  <c r="P17"/>
  <c r="G17"/>
  <c r="X16"/>
  <c r="O16"/>
  <c r="F16"/>
  <c r="U14"/>
  <c r="B79"/>
  <c r="H53"/>
  <c r="K40"/>
  <c r="P29"/>
  <c r="C27"/>
  <c r="R24"/>
  <c r="L22"/>
  <c r="S18"/>
  <c r="N16"/>
  <c r="C15"/>
  <c r="I13"/>
  <c r="K78"/>
  <c r="O42"/>
  <c r="K38"/>
  <c r="I36"/>
  <c r="O29"/>
  <c r="N28"/>
  <c r="V26"/>
  <c r="O25"/>
  <c r="G24"/>
  <c r="U22"/>
  <c r="C21"/>
  <c r="E17"/>
  <c r="C84"/>
  <c r="B82"/>
  <c r="C80"/>
  <c r="D78"/>
  <c r="D71"/>
  <c r="E69"/>
  <c r="F67"/>
  <c r="F65"/>
  <c r="G58"/>
  <c r="H56"/>
  <c r="H54"/>
  <c r="I52"/>
  <c r="J50"/>
  <c r="B44"/>
  <c r="I42"/>
  <c r="E41"/>
  <c r="G40"/>
  <c r="G39"/>
  <c r="E38"/>
  <c r="E37"/>
  <c r="G36"/>
  <c r="N30"/>
  <c r="X29"/>
  <c r="M29"/>
  <c r="W28"/>
  <c r="L28"/>
  <c r="U27"/>
  <c r="I27"/>
  <c r="T26"/>
  <c r="J26"/>
  <c r="W25"/>
  <c r="L25"/>
  <c r="B25"/>
  <c r="N24"/>
  <c r="C24"/>
  <c r="P23"/>
  <c r="F23"/>
  <c r="R22"/>
  <c r="H22"/>
  <c r="U21"/>
  <c r="I21"/>
  <c r="Y18"/>
  <c r="O18"/>
  <c r="E18"/>
  <c r="U17"/>
  <c r="L17"/>
  <c r="C17"/>
  <c r="S16"/>
  <c r="J16"/>
  <c r="AA15"/>
  <c r="R15"/>
  <c r="I15"/>
  <c r="Z14"/>
  <c r="Q14"/>
  <c r="G14"/>
  <c r="X13"/>
  <c r="O13"/>
  <c r="F13"/>
  <c r="B84"/>
  <c r="L81"/>
  <c r="L79"/>
  <c r="C78"/>
  <c r="C71"/>
  <c r="C69"/>
  <c r="E67"/>
  <c r="E65"/>
  <c r="E58"/>
  <c r="G56"/>
  <c r="G54"/>
  <c r="G52"/>
  <c r="I50"/>
  <c r="O43"/>
  <c r="G42"/>
  <c r="D41"/>
  <c r="E40"/>
  <c r="E39"/>
  <c r="D38"/>
  <c r="D37"/>
  <c r="C36"/>
  <c r="L30"/>
  <c r="W29"/>
  <c r="K29"/>
  <c r="V28"/>
  <c r="H28"/>
  <c r="T27"/>
  <c r="G27"/>
  <c r="S26"/>
  <c r="I26"/>
  <c r="U25"/>
  <c r="K25"/>
  <c r="W24"/>
  <c r="L24"/>
  <c r="B24"/>
  <c r="O23"/>
  <c r="E23"/>
  <c r="Q22"/>
  <c r="G22"/>
  <c r="S21"/>
  <c r="H21"/>
  <c r="X18"/>
  <c r="N18"/>
  <c r="C18"/>
  <c r="T17"/>
  <c r="K17"/>
  <c r="AA16"/>
  <c r="R16"/>
  <c r="I16"/>
  <c r="Z15"/>
  <c r="Q15"/>
  <c r="H15"/>
  <c r="Y14"/>
  <c r="O14"/>
  <c r="F14"/>
  <c r="W13"/>
  <c r="N13"/>
  <c r="E13"/>
  <c r="V24"/>
  <c r="C23"/>
  <c r="E22"/>
  <c r="Q21"/>
  <c r="G21"/>
  <c r="M18"/>
  <c r="B18"/>
  <c r="S17"/>
  <c r="I17"/>
  <c r="Z16"/>
  <c r="H16"/>
  <c r="Y15"/>
  <c r="P15"/>
  <c r="G15"/>
  <c r="W14"/>
  <c r="N14"/>
  <c r="E14"/>
  <c r="M13"/>
  <c r="D13"/>
  <c r="F21"/>
  <c r="K18"/>
  <c r="Q17"/>
  <c r="H17"/>
  <c r="Y16"/>
  <c r="G16"/>
  <c r="O15"/>
  <c r="E15"/>
  <c r="D14"/>
  <c r="L13"/>
  <c r="W15"/>
  <c r="D15"/>
  <c r="C14"/>
  <c r="K13"/>
  <c r="B85"/>
  <c r="D68"/>
  <c r="F57"/>
  <c r="H51"/>
  <c r="L41"/>
  <c r="K37"/>
  <c r="F30"/>
  <c r="D28"/>
  <c r="M26"/>
  <c r="E25"/>
  <c r="I23"/>
  <c r="X21"/>
  <c r="H18"/>
  <c r="F17"/>
  <c r="U15"/>
  <c r="T14"/>
  <c r="S13"/>
  <c r="L84"/>
  <c r="E78"/>
  <c r="K52"/>
  <c r="G37"/>
  <c r="K27"/>
  <c r="Q23"/>
  <c r="F18"/>
  <c r="K16"/>
  <c r="AA14"/>
  <c r="P13"/>
  <c r="N29"/>
  <c r="D17"/>
  <c r="I14"/>
  <c r="I58"/>
  <c r="X28"/>
  <c r="L21"/>
  <c r="K15"/>
  <c r="C82"/>
  <c r="M28"/>
  <c r="Z18"/>
  <c r="J15"/>
  <c r="E80"/>
  <c r="G38"/>
  <c r="D24"/>
  <c r="M16"/>
  <c r="Q13"/>
  <c r="E71"/>
  <c r="K50"/>
  <c r="H36"/>
  <c r="U26"/>
  <c r="G23"/>
  <c r="W17"/>
  <c r="C16"/>
  <c r="S14"/>
  <c r="H13"/>
  <c r="G69"/>
  <c r="C44"/>
  <c r="P30"/>
  <c r="K26"/>
  <c r="T22"/>
  <c r="V17"/>
  <c r="B16"/>
  <c r="R14"/>
  <c r="G13"/>
  <c r="G67"/>
  <c r="K42"/>
  <c r="B30"/>
  <c r="X25"/>
  <c r="I22"/>
  <c r="M17"/>
  <c r="T15"/>
  <c r="J14"/>
  <c r="G65"/>
  <c r="I41"/>
  <c r="M25"/>
  <c r="V21"/>
  <c r="S15"/>
  <c r="K84"/>
  <c r="H40"/>
  <c r="C25"/>
  <c r="V16"/>
  <c r="AA13"/>
  <c r="I56"/>
  <c r="H39"/>
  <c r="P24"/>
  <c r="U16"/>
  <c r="Y13"/>
  <c r="I54"/>
  <c r="W27"/>
  <c r="P18"/>
  <c r="B15"/>
  <c r="M30" i="29"/>
  <c r="M30" i="30"/>
  <c r="M30" i="31"/>
  <c r="M30" i="32"/>
  <c r="M30" i="33"/>
  <c r="M30" i="37"/>
  <c r="M30" i="38"/>
  <c r="M30" i="39"/>
  <c r="M30" i="40"/>
  <c r="M30" i="41"/>
  <c r="M30" i="42"/>
  <c r="M30" i="46"/>
  <c r="M30" i="47"/>
  <c r="M30" i="48"/>
  <c r="M30" i="49"/>
  <c r="M30" i="50"/>
  <c r="M30" i="51"/>
  <c r="M30" i="28"/>
  <c r="O30" i="20"/>
  <c r="O30" i="21"/>
  <c r="O30" i="22"/>
  <c r="O30" i="23"/>
  <c r="O30" i="24"/>
  <c r="O30" i="6"/>
  <c r="B30" i="20"/>
  <c r="C30"/>
  <c r="B30" i="21"/>
  <c r="C30"/>
  <c r="B30" i="22"/>
  <c r="C30"/>
  <c r="B30" i="23"/>
  <c r="C30"/>
  <c r="B30" i="24"/>
  <c r="C30"/>
  <c r="B30" i="6"/>
  <c r="C30"/>
  <c r="B30" i="1" l="1"/>
  <c r="C30"/>
  <c r="D30"/>
  <c r="E30"/>
  <c r="F30"/>
  <c r="G30"/>
  <c r="H30"/>
  <c r="I30"/>
  <c r="J30"/>
  <c r="K30"/>
  <c r="L30"/>
  <c r="M30"/>
  <c r="N30"/>
  <c r="O30"/>
  <c r="P30"/>
  <c r="Q30"/>
  <c r="R30"/>
  <c r="S30"/>
  <c r="T30"/>
  <c r="U30"/>
  <c r="V30"/>
  <c r="W30"/>
  <c r="X30"/>
  <c r="Y30"/>
  <c r="Z30"/>
  <c r="AA30"/>
  <c r="AB30"/>
  <c r="AC30"/>
  <c r="AD30"/>
  <c r="AE30"/>
  <c r="AF30"/>
  <c r="AG30"/>
  <c r="AH30"/>
  <c r="AI30"/>
  <c r="AJ30"/>
  <c r="AK30"/>
  <c r="AL30"/>
  <c r="B30" i="4"/>
  <c r="C30"/>
  <c r="D30"/>
  <c r="E30"/>
  <c r="F30"/>
  <c r="G30"/>
  <c r="H30"/>
  <c r="I30"/>
  <c r="J30"/>
  <c r="K30"/>
  <c r="L30"/>
  <c r="M30"/>
  <c r="N30"/>
  <c r="O30"/>
  <c r="P30"/>
  <c r="Q30"/>
  <c r="R30"/>
  <c r="S30"/>
  <c r="T30"/>
  <c r="U30"/>
  <c r="V30"/>
  <c r="W30"/>
  <c r="X30"/>
  <c r="Y30"/>
  <c r="Z30"/>
  <c r="AA30"/>
  <c r="AB30"/>
  <c r="AC30"/>
  <c r="AD30"/>
  <c r="AE30"/>
  <c r="AF30"/>
  <c r="AG30"/>
  <c r="AH30"/>
  <c r="AI30"/>
  <c r="AJ30"/>
  <c r="AK30"/>
  <c r="AL30"/>
  <c r="B30" i="5"/>
  <c r="C30"/>
  <c r="D30"/>
  <c r="E30"/>
  <c r="F30"/>
  <c r="G30"/>
  <c r="H30"/>
  <c r="I30"/>
  <c r="J30"/>
  <c r="K30"/>
  <c r="L30"/>
  <c r="M30"/>
  <c r="N30"/>
  <c r="O30"/>
  <c r="P30"/>
  <c r="Q30"/>
  <c r="R30"/>
  <c r="S30"/>
  <c r="T30"/>
  <c r="U30"/>
  <c r="V30"/>
  <c r="W30"/>
  <c r="X30"/>
  <c r="Y30"/>
  <c r="Z30"/>
  <c r="AA30"/>
  <c r="AB30"/>
  <c r="AC30"/>
  <c r="AD30"/>
  <c r="AE30"/>
  <c r="AF30"/>
  <c r="AG30"/>
  <c r="AH30"/>
  <c r="AI30"/>
  <c r="AJ30"/>
  <c r="AK30"/>
  <c r="AL30"/>
  <c r="B30" i="10"/>
  <c r="C30"/>
  <c r="D30"/>
  <c r="E30"/>
  <c r="F30"/>
  <c r="G30"/>
  <c r="H30"/>
  <c r="I30"/>
  <c r="J30"/>
  <c r="K30"/>
  <c r="L30"/>
  <c r="M30"/>
  <c r="N30"/>
  <c r="O30"/>
  <c r="P30"/>
  <c r="Q30"/>
  <c r="R30"/>
  <c r="S30"/>
  <c r="T30"/>
  <c r="U30"/>
  <c r="V30"/>
  <c r="W30"/>
  <c r="X30"/>
  <c r="Y30"/>
  <c r="Z30"/>
  <c r="AA30"/>
  <c r="AB30"/>
  <c r="AC30"/>
  <c r="AD30"/>
  <c r="AE30"/>
  <c r="AF30"/>
  <c r="AG30"/>
  <c r="AH30"/>
  <c r="AI30"/>
  <c r="AJ30"/>
  <c r="AK30"/>
  <c r="AL30"/>
  <c r="B30" i="16"/>
  <c r="C30"/>
  <c r="D30"/>
  <c r="E30"/>
  <c r="F30"/>
  <c r="G30"/>
  <c r="H30"/>
  <c r="I30"/>
  <c r="J30"/>
  <c r="K30"/>
  <c r="L30"/>
  <c r="M30"/>
  <c r="N30"/>
  <c r="O30"/>
  <c r="P30"/>
  <c r="Q30"/>
  <c r="R30"/>
  <c r="S30"/>
  <c r="T30"/>
  <c r="U30"/>
  <c r="V30"/>
  <c r="W30"/>
  <c r="X30"/>
  <c r="Y30"/>
  <c r="Z30"/>
  <c r="AA30"/>
  <c r="AB30"/>
  <c r="AC30"/>
  <c r="AD30"/>
  <c r="AE30"/>
  <c r="AF30"/>
  <c r="AG30"/>
  <c r="AH30"/>
  <c r="AI30"/>
  <c r="AJ30"/>
  <c r="AK30"/>
  <c r="AL30"/>
  <c r="B30" i="17"/>
  <c r="C30"/>
  <c r="D30"/>
  <c r="E30"/>
  <c r="F30"/>
  <c r="G30"/>
  <c r="H30"/>
  <c r="I30"/>
  <c r="J30"/>
  <c r="K30"/>
  <c r="L30"/>
  <c r="M30"/>
  <c r="N30"/>
  <c r="O30"/>
  <c r="P30"/>
  <c r="Q30"/>
  <c r="R30"/>
  <c r="S30"/>
  <c r="T30"/>
  <c r="U30"/>
  <c r="V30"/>
  <c r="W30"/>
  <c r="X30"/>
  <c r="Y30"/>
  <c r="Z30"/>
  <c r="AA30"/>
  <c r="AB30"/>
  <c r="AC30"/>
  <c r="AD30"/>
  <c r="AE30"/>
  <c r="AF30"/>
  <c r="AG30"/>
  <c r="AH30"/>
  <c r="AI30"/>
  <c r="AJ30"/>
  <c r="AK30"/>
  <c r="AL30"/>
  <c r="B30" i="2"/>
  <c r="C30"/>
  <c r="D30"/>
  <c r="E30"/>
  <c r="F30"/>
  <c r="G30"/>
  <c r="H30"/>
  <c r="I30"/>
  <c r="J30"/>
  <c r="K30"/>
  <c r="L30"/>
  <c r="M30"/>
  <c r="N30"/>
  <c r="O30"/>
  <c r="P30"/>
  <c r="Q30"/>
  <c r="R30"/>
  <c r="S30"/>
  <c r="T30"/>
  <c r="U30"/>
  <c r="V30"/>
  <c r="W30"/>
  <c r="X30"/>
  <c r="Y30"/>
  <c r="Z30"/>
  <c r="AA30"/>
  <c r="AB30"/>
  <c r="AC30"/>
  <c r="AD30"/>
  <c r="AE30"/>
  <c r="AF30"/>
  <c r="AG30"/>
  <c r="AH30"/>
  <c r="AI30"/>
  <c r="AJ30"/>
  <c r="AK30"/>
  <c r="AL30"/>
  <c r="AX30" i="1"/>
  <c r="AX30" i="4"/>
  <c r="AX30" i="5"/>
  <c r="AX30" i="10"/>
  <c r="AX30" i="16"/>
  <c r="AX30" i="17"/>
  <c r="AX30" i="2"/>
  <c r="AW30" l="1"/>
  <c r="AW30" i="1"/>
  <c r="AW30" i="4"/>
  <c r="AW30" i="5"/>
  <c r="AW30" i="10"/>
  <c r="AW30" i="16"/>
  <c r="AW30" i="17"/>
  <c r="N30" i="6"/>
  <c r="N30" i="20"/>
  <c r="N30" i="21"/>
  <c r="N30" i="22"/>
  <c r="N30" i="23"/>
  <c r="N30" i="24"/>
  <c r="L30" i="28"/>
  <c r="L30" i="29"/>
  <c r="L30" i="30"/>
  <c r="L30" i="31"/>
  <c r="L30" i="32"/>
  <c r="L30" i="33"/>
  <c r="L30" i="37"/>
  <c r="L30" i="38"/>
  <c r="L30" i="39"/>
  <c r="L30" i="40"/>
  <c r="L30" i="41"/>
  <c r="L30" i="42"/>
  <c r="L30" i="46"/>
  <c r="L30" i="47"/>
  <c r="L30" i="48"/>
  <c r="L30" i="49"/>
  <c r="L30" i="50"/>
  <c r="L30" i="51"/>
  <c r="K30" l="1"/>
  <c r="J30"/>
  <c r="I30"/>
  <c r="H30"/>
  <c r="G30"/>
  <c r="F30"/>
  <c r="E30"/>
  <c r="D30"/>
  <c r="C30"/>
  <c r="K30" i="50"/>
  <c r="J30"/>
  <c r="I30"/>
  <c r="H30"/>
  <c r="G30"/>
  <c r="F30"/>
  <c r="E30"/>
  <c r="D30"/>
  <c r="C30"/>
  <c r="K30" i="49"/>
  <c r="J30"/>
  <c r="I30"/>
  <c r="H30"/>
  <c r="G30"/>
  <c r="F30"/>
  <c r="E30"/>
  <c r="D30"/>
  <c r="C30"/>
  <c r="K30" i="48"/>
  <c r="J30"/>
  <c r="I30"/>
  <c r="H30"/>
  <c r="G30"/>
  <c r="F30"/>
  <c r="E30"/>
  <c r="D30"/>
  <c r="C30"/>
  <c r="K30" i="47"/>
  <c r="J30"/>
  <c r="I30"/>
  <c r="H30"/>
  <c r="G30"/>
  <c r="F30"/>
  <c r="E30"/>
  <c r="D30"/>
  <c r="C30"/>
  <c r="K30" i="46"/>
  <c r="J30"/>
  <c r="I30"/>
  <c r="H30"/>
  <c r="G30"/>
  <c r="F30"/>
  <c r="E30"/>
  <c r="D30"/>
  <c r="C30"/>
  <c r="K30" i="42"/>
  <c r="J30"/>
  <c r="I30"/>
  <c r="H30"/>
  <c r="G30"/>
  <c r="F30"/>
  <c r="E30"/>
  <c r="D30"/>
  <c r="C30"/>
  <c r="K30" i="41"/>
  <c r="J30"/>
  <c r="I30"/>
  <c r="H30"/>
  <c r="G30"/>
  <c r="F30"/>
  <c r="E30"/>
  <c r="D30"/>
  <c r="C30"/>
  <c r="K30" i="40"/>
  <c r="J30"/>
  <c r="I30"/>
  <c r="H30"/>
  <c r="G30"/>
  <c r="F30"/>
  <c r="E30"/>
  <c r="D30"/>
  <c r="C30"/>
  <c r="K30" i="39"/>
  <c r="J30"/>
  <c r="I30"/>
  <c r="H30"/>
  <c r="G30"/>
  <c r="F30"/>
  <c r="E30"/>
  <c r="D30"/>
  <c r="C30"/>
  <c r="K30" i="38"/>
  <c r="J30"/>
  <c r="I30"/>
  <c r="H30"/>
  <c r="G30"/>
  <c r="F30"/>
  <c r="E30"/>
  <c r="D30"/>
  <c r="C30"/>
  <c r="K30" i="37"/>
  <c r="J30"/>
  <c r="I30"/>
  <c r="H30"/>
  <c r="G30"/>
  <c r="F30"/>
  <c r="E30"/>
  <c r="D30"/>
  <c r="C30"/>
  <c r="K30" i="33"/>
  <c r="J30"/>
  <c r="I30"/>
  <c r="H30"/>
  <c r="G30"/>
  <c r="F30"/>
  <c r="E30"/>
  <c r="D30"/>
  <c r="C30"/>
  <c r="K30" i="32"/>
  <c r="J30"/>
  <c r="I30"/>
  <c r="H30"/>
  <c r="G30"/>
  <c r="F30"/>
  <c r="E30"/>
  <c r="D30"/>
  <c r="C30"/>
  <c r="K30" i="31"/>
  <c r="J30"/>
  <c r="I30"/>
  <c r="H30"/>
  <c r="G30"/>
  <c r="F30"/>
  <c r="E30"/>
  <c r="D30"/>
  <c r="C30"/>
  <c r="K30" i="30"/>
  <c r="J30"/>
  <c r="I30"/>
  <c r="H30"/>
  <c r="G30"/>
  <c r="F30"/>
  <c r="E30"/>
  <c r="D30"/>
  <c r="C30"/>
  <c r="K30" i="29"/>
  <c r="J30"/>
  <c r="I30"/>
  <c r="H30"/>
  <c r="G30"/>
  <c r="F30"/>
  <c r="E30"/>
  <c r="D30"/>
  <c r="C30"/>
  <c r="K30" i="28"/>
  <c r="J30"/>
  <c r="I30"/>
  <c r="H30"/>
  <c r="G30"/>
  <c r="F30"/>
  <c r="E30"/>
  <c r="D30"/>
  <c r="C30"/>
  <c r="M30" i="24"/>
  <c r="L30"/>
  <c r="K30"/>
  <c r="J30"/>
  <c r="I30"/>
  <c r="H30"/>
  <c r="G30"/>
  <c r="F30"/>
  <c r="E30"/>
  <c r="D30"/>
  <c r="M30" i="23"/>
  <c r="L30"/>
  <c r="K30"/>
  <c r="J30"/>
  <c r="I30"/>
  <c r="H30"/>
  <c r="G30"/>
  <c r="F30"/>
  <c r="E30"/>
  <c r="D30"/>
  <c r="M30" i="22"/>
  <c r="L30"/>
  <c r="K30"/>
  <c r="J30"/>
  <c r="I30"/>
  <c r="H30"/>
  <c r="G30"/>
  <c r="F30"/>
  <c r="E30"/>
  <c r="D30"/>
  <c r="M30" i="21"/>
  <c r="L30"/>
  <c r="K30"/>
  <c r="J30"/>
  <c r="I30"/>
  <c r="H30"/>
  <c r="G30"/>
  <c r="F30"/>
  <c r="E30"/>
  <c r="D30"/>
  <c r="M30" i="20"/>
  <c r="L30"/>
  <c r="K30"/>
  <c r="J30"/>
  <c r="I30"/>
  <c r="H30"/>
  <c r="G30"/>
  <c r="F30"/>
  <c r="E30"/>
  <c r="D30"/>
  <c r="AV30" i="1" l="1"/>
  <c r="AU30"/>
  <c r="AT30"/>
  <c r="AS30"/>
  <c r="AR30"/>
  <c r="AQ30"/>
  <c r="AP30"/>
  <c r="AO30"/>
  <c r="AN30"/>
  <c r="AM30"/>
  <c r="AV30" i="4"/>
  <c r="AU30"/>
  <c r="AT30"/>
  <c r="AS30"/>
  <c r="AR30"/>
  <c r="AQ30"/>
  <c r="AP30"/>
  <c r="AO30"/>
  <c r="AN30"/>
  <c r="AM30"/>
  <c r="AV30" i="5"/>
  <c r="AU30"/>
  <c r="AT30"/>
  <c r="AS30"/>
  <c r="AR30"/>
  <c r="AQ30"/>
  <c r="AP30"/>
  <c r="AO30"/>
  <c r="AN30"/>
  <c r="AM30"/>
  <c r="M30" i="6"/>
  <c r="L30"/>
  <c r="K30"/>
  <c r="J30"/>
  <c r="I30"/>
  <c r="H30"/>
  <c r="G30"/>
  <c r="F30"/>
  <c r="E30"/>
  <c r="D30"/>
  <c r="AV30" i="10"/>
  <c r="AU30"/>
  <c r="AT30"/>
  <c r="AS30"/>
  <c r="AR30"/>
  <c r="AQ30"/>
  <c r="AP30"/>
  <c r="AO30"/>
  <c r="AN30"/>
  <c r="AM30"/>
  <c r="AV30" i="16"/>
  <c r="AU30"/>
  <c r="AT30"/>
  <c r="AS30"/>
  <c r="AR30"/>
  <c r="AQ30"/>
  <c r="AP30"/>
  <c r="AO30"/>
  <c r="AN30"/>
  <c r="AM30"/>
  <c r="AV30" i="17"/>
  <c r="AU30"/>
  <c r="AT30"/>
  <c r="AS30"/>
  <c r="AR30"/>
  <c r="AQ30"/>
  <c r="AP30"/>
  <c r="AO30"/>
  <c r="AN30"/>
  <c r="AM30"/>
  <c r="AV30" i="2"/>
  <c r="AU30"/>
  <c r="AT30"/>
  <c r="AS30"/>
  <c r="AR30"/>
  <c r="AQ30"/>
  <c r="AP30"/>
  <c r="AO30"/>
  <c r="AN30"/>
  <c r="AM30"/>
</calcChain>
</file>

<file path=xl/sharedStrings.xml><?xml version="1.0" encoding="utf-8"?>
<sst xmlns="http://schemas.openxmlformats.org/spreadsheetml/2006/main" count="1666" uniqueCount="122">
  <si>
    <t>TOTAL</t>
  </si>
  <si>
    <t>ALSACE</t>
  </si>
  <si>
    <t>AQUITAINE</t>
  </si>
  <si>
    <t>AUVERGNE</t>
  </si>
  <si>
    <t>BASSE-NORMANDIE</t>
  </si>
  <si>
    <t>BOURGOGNE</t>
  </si>
  <si>
    <t>BRETAGNE</t>
  </si>
  <si>
    <t>CENTRE</t>
  </si>
  <si>
    <t>CHAMPAGNE-ARDENNE</t>
  </si>
  <si>
    <t>FRANCHE-COMTE</t>
  </si>
  <si>
    <t>HAUTE-NORMANDIE</t>
  </si>
  <si>
    <t>ILE-DE-FRANCE</t>
  </si>
  <si>
    <t>LANGUEDOC-ROUSSILLON</t>
  </si>
  <si>
    <t>LIMOUSIN</t>
  </si>
  <si>
    <t>LORRAINE</t>
  </si>
  <si>
    <t>MIDI-PYRENEES</t>
  </si>
  <si>
    <t>NORD-PAS-DE-CALAIS</t>
  </si>
  <si>
    <t>PAYS DE LA LOIRE</t>
  </si>
  <si>
    <t>PICARDIE</t>
  </si>
  <si>
    <t>POITOU-CHARENTES</t>
  </si>
  <si>
    <t>PROVENCE-ALPES-COTE D'AZUR</t>
  </si>
  <si>
    <t>RHONE-ALPES</t>
  </si>
  <si>
    <t>CORSE</t>
  </si>
  <si>
    <t>Etablissements par région</t>
  </si>
  <si>
    <t>Ecrans par région</t>
  </si>
  <si>
    <t>Indice de fréquentation par région</t>
  </si>
  <si>
    <t>Recette moyenne par entrée par région (€)</t>
  </si>
  <si>
    <t>Recettes guichets par région (M€)</t>
  </si>
  <si>
    <t>Entrées par région (millions)</t>
  </si>
  <si>
    <t>Séances par région (milliers)</t>
  </si>
  <si>
    <t>Etablissements Art et Essai par région</t>
  </si>
  <si>
    <t>Multiplexes (8 écrans et plus) par région</t>
  </si>
  <si>
    <t>Fauteuils par région</t>
  </si>
  <si>
    <t>Taux d'occupation des fauteuils par région</t>
  </si>
  <si>
    <t>Définitions et sources</t>
  </si>
  <si>
    <t>Etablissements</t>
  </si>
  <si>
    <t>Ecrans</t>
  </si>
  <si>
    <t>Fauteuils</t>
  </si>
  <si>
    <t>Multiplexes (établissements de 8 écrans et plus)</t>
  </si>
  <si>
    <t>Séances</t>
  </si>
  <si>
    <t>Entrées</t>
  </si>
  <si>
    <t>Recettes</t>
  </si>
  <si>
    <t>Recette moyenne par entrée</t>
  </si>
  <si>
    <t>Indice de fréquentation</t>
  </si>
  <si>
    <t>Taux moyen d'occupation des fauteuils</t>
  </si>
  <si>
    <t>Réglementation</t>
  </si>
  <si>
    <t>Définitions</t>
  </si>
  <si>
    <t>Sources</t>
  </si>
  <si>
    <t>EQUIPEMENT ET RESULTATS DES REGIONS</t>
  </si>
  <si>
    <t>Retour au menu "Régions"</t>
  </si>
  <si>
    <t>Etablissements Art et Essai</t>
  </si>
  <si>
    <t>Etablissements de la petite exploitation</t>
  </si>
  <si>
    <t>Etablissements de la moyenne exploitation</t>
  </si>
  <si>
    <t>Etablissements de la grande exploitation</t>
  </si>
  <si>
    <t>2003</t>
  </si>
  <si>
    <t>2004</t>
  </si>
  <si>
    <t>2005</t>
  </si>
  <si>
    <t>2006</t>
  </si>
  <si>
    <t>2007</t>
  </si>
  <si>
    <t>2008</t>
  </si>
  <si>
    <t>2009</t>
  </si>
  <si>
    <t>2010</t>
  </si>
  <si>
    <t>2011</t>
  </si>
  <si>
    <t>2012</t>
  </si>
  <si>
    <t>Ecrans des établissements Art et Essai par région</t>
  </si>
  <si>
    <t>Taux d'occupation des fauteuils des établissements de la grande exploitation par région</t>
  </si>
  <si>
    <t>Indice de fréquentation des établissements de la grande exploitation par région</t>
  </si>
  <si>
    <t>Recette moyenne par entrée des établissements de la grande exploitation par région (€)</t>
  </si>
  <si>
    <t>Recettes guichets des établissements de la grande exploitation par région (M€)</t>
  </si>
  <si>
    <t>Entrées des établissements de la grande exploitation par région (millions)</t>
  </si>
  <si>
    <t>Séances des établissements de la grande exploitation par région (milliers)</t>
  </si>
  <si>
    <t>Fauteuils des établissements de la grande exploitation par région</t>
  </si>
  <si>
    <t>Ecrans des établissements de la grande exploitation par région</t>
  </si>
  <si>
    <t>Etablissements de la grande exploitation par région</t>
  </si>
  <si>
    <t>Taux d'occupation des fauteuils des établissements de la moyenne exploitation par région</t>
  </si>
  <si>
    <t>Indice de fréquentation des établissements de la moyenne exploitation par région</t>
  </si>
  <si>
    <t>Recette moyenne par entrée des établissements de la moyenne exploitation par région (€)</t>
  </si>
  <si>
    <t>Recettes guichets des établissements de la moyenne exploitation par région (M€)</t>
  </si>
  <si>
    <t>Entrées des établissements de la moyenne exploitation par région (millions)</t>
  </si>
  <si>
    <t>Séances des établissements de la moyenne exploitation par région (milliers)</t>
  </si>
  <si>
    <t>Fauteuils des établissements de la moyenne exploitation par région</t>
  </si>
  <si>
    <t>Ecrans des établissements de la moyenne exploitation par région</t>
  </si>
  <si>
    <t>Etablissements de la moyenne exploitation par région</t>
  </si>
  <si>
    <t>Taux d'occupation des fauteuils des établissements de la petite exploitation par région</t>
  </si>
  <si>
    <t>Indice de fréquentation des établissements de la petite exploitation par région</t>
  </si>
  <si>
    <t>Recette moyenne par entrée des établissements de la petite exploitation par région (€)</t>
  </si>
  <si>
    <t>Recettes guichets des établissements de la petite exploitation par région (M€)</t>
  </si>
  <si>
    <t>Entrées des établissements de la petite exploitation par région (millions)</t>
  </si>
  <si>
    <t>Séances des établissements de la petite exploitation par région (milliers)</t>
  </si>
  <si>
    <t>Fauteuils des établissements de la petite exploitation par région</t>
  </si>
  <si>
    <t>Ecrans des établissements de la petite exploitation par région</t>
  </si>
  <si>
    <t>Etablissements de la petite exploitation par région</t>
  </si>
  <si>
    <t>Taux d'occupation des fauteuils des établissements Art et Essai par région</t>
  </si>
  <si>
    <t>Indice de fréquentation des établissements Art et Essai par région</t>
  </si>
  <si>
    <t>Recette moyenne par entrée des établissements Art et Essai par région (€)</t>
  </si>
  <si>
    <t>Recettes guichets des établissements Art et Essai par région (M€)</t>
  </si>
  <si>
    <t>Entrées des établissements Art et Essai par région (millions)</t>
  </si>
  <si>
    <t>Séances des établissements Art et Essai par région (milliers)</t>
  </si>
  <si>
    <t>Fauteuils des établissements Art et Essai par région</t>
  </si>
  <si>
    <t>2013</t>
  </si>
  <si>
    <t>2001</t>
  </si>
  <si>
    <t>2002</t>
  </si>
  <si>
    <t>2014</t>
  </si>
  <si>
    <t>Résultats totaux</t>
  </si>
  <si>
    <t>écrans</t>
  </si>
  <si>
    <t>fauteuils</t>
  </si>
  <si>
    <t>entrées (millions)</t>
  </si>
  <si>
    <t>recettes (M€)</t>
  </si>
  <si>
    <t>RME (€)</t>
  </si>
  <si>
    <t>indice de fréquentation</t>
  </si>
  <si>
    <t>établissements</t>
  </si>
  <si>
    <t>multiplexes (8 écrans et plus)</t>
  </si>
  <si>
    <t>séances (milliers)</t>
  </si>
  <si>
    <t>taux d'occupation des fauteuils (%)</t>
  </si>
  <si>
    <t>Résultats des établissements Art et Essai</t>
  </si>
  <si>
    <t>Résultats des établissements de la petite exploitation</t>
  </si>
  <si>
    <t>Résultats des établissements de la moyenne exploitation</t>
  </si>
  <si>
    <t>Résultats des établissements de la grande exploitation</t>
  </si>
  <si>
    <t>Rechercher la région dans la liste suivante</t>
  </si>
  <si>
    <t>REGION</t>
  </si>
  <si>
    <t>Fiche récapitulative</t>
  </si>
  <si>
    <t>Ensemble du parc</t>
  </si>
</sst>
</file>

<file path=xl/styles.xml><?xml version="1.0" encoding="utf-8"?>
<styleSheet xmlns="http://schemas.openxmlformats.org/spreadsheetml/2006/main">
  <numFmts count="5">
    <numFmt numFmtId="164" formatCode="#,##0.00,,"/>
    <numFmt numFmtId="165" formatCode="#,##0.0,"/>
    <numFmt numFmtId="166" formatCode="#,##0.0"/>
    <numFmt numFmtId="167" formatCode="#,##0.000,,"/>
    <numFmt numFmtId="168" formatCode="0.0"/>
  </numFmts>
  <fonts count="18">
    <font>
      <sz val="10"/>
      <name val="Arial"/>
    </font>
    <font>
      <sz val="8"/>
      <name val="Arial"/>
      <family val="2"/>
    </font>
    <font>
      <sz val="10"/>
      <color indexed="8"/>
      <name val="Arial"/>
      <family val="2"/>
    </font>
    <font>
      <sz val="9"/>
      <color indexed="8"/>
      <name val="Arial"/>
      <family val="2"/>
    </font>
    <font>
      <sz val="9"/>
      <name val="Arial"/>
      <family val="2"/>
    </font>
    <font>
      <b/>
      <sz val="9"/>
      <color indexed="8"/>
      <name val="Arial"/>
      <family val="2"/>
    </font>
    <font>
      <b/>
      <sz val="9"/>
      <name val="Arial"/>
      <family val="2"/>
    </font>
    <font>
      <b/>
      <sz val="10"/>
      <name val="Arial"/>
      <family val="2"/>
    </font>
    <font>
      <sz val="10"/>
      <name val="Arial"/>
      <family val="2"/>
    </font>
    <font>
      <b/>
      <sz val="20"/>
      <name val="Arial"/>
      <family val="2"/>
    </font>
    <font>
      <sz val="12"/>
      <name val="Arial"/>
      <family val="2"/>
    </font>
    <font>
      <u/>
      <sz val="10"/>
      <color indexed="12"/>
      <name val="Arial"/>
      <family val="2"/>
    </font>
    <font>
      <u/>
      <sz val="12"/>
      <name val="Arial"/>
      <family val="2"/>
    </font>
    <font>
      <u/>
      <sz val="12"/>
      <color theme="1"/>
      <name val="Arial"/>
      <family val="2"/>
    </font>
    <font>
      <sz val="10"/>
      <color indexed="12"/>
      <name val="Arial"/>
      <family val="2"/>
    </font>
    <font>
      <b/>
      <sz val="12"/>
      <name val="Arial"/>
      <family val="2"/>
    </font>
    <font>
      <b/>
      <sz val="10"/>
      <color theme="8" tint="-0.249977111117893"/>
      <name val="Arial"/>
      <family val="2"/>
    </font>
    <font>
      <sz val="10"/>
      <color theme="8" tint="-0.249977111117893"/>
      <name val="Arial"/>
      <family val="2"/>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8">
    <xf numFmtId="0" fontId="0" fillId="0" borderId="0"/>
    <xf numFmtId="0" fontId="2" fillId="0" borderId="0"/>
    <xf numFmtId="0" fontId="2" fillId="0" borderId="0"/>
    <xf numFmtId="0" fontId="2" fillId="0" borderId="0"/>
    <xf numFmtId="0" fontId="2" fillId="0" borderId="0"/>
    <xf numFmtId="0" fontId="2" fillId="0" borderId="0"/>
    <xf numFmtId="0" fontId="8" fillId="0" borderId="0"/>
    <xf numFmtId="0" fontId="11" fillId="0" borderId="0" applyNumberFormat="0" applyFill="0" applyBorder="0" applyAlignment="0" applyProtection="0">
      <alignment vertical="top"/>
      <protection locked="0"/>
    </xf>
  </cellStyleXfs>
  <cellXfs count="88">
    <xf numFmtId="0" fontId="0" fillId="0" borderId="0" xfId="0"/>
    <xf numFmtId="0" fontId="4" fillId="0" borderId="0" xfId="0" applyFont="1" applyFill="1" applyBorder="1" applyAlignment="1"/>
    <xf numFmtId="0" fontId="6" fillId="0" borderId="0" xfId="0" applyFont="1" applyFill="1" applyBorder="1" applyAlignment="1"/>
    <xf numFmtId="0" fontId="7" fillId="0" borderId="0" xfId="0" applyFont="1" applyFill="1" applyBorder="1" applyAlignment="1"/>
    <xf numFmtId="0" fontId="4" fillId="0" borderId="0" xfId="0" applyFont="1" applyFill="1" applyBorder="1" applyAlignment="1">
      <alignment horizontal="right"/>
    </xf>
    <xf numFmtId="0" fontId="5" fillId="0" borderId="1" xfId="2" applyFont="1" applyFill="1" applyBorder="1" applyAlignment="1">
      <alignment horizontal="center"/>
    </xf>
    <xf numFmtId="0" fontId="5" fillId="0" borderId="1" xfId="2" applyFont="1" applyFill="1" applyBorder="1" applyAlignment="1">
      <alignment horizontal="right"/>
    </xf>
    <xf numFmtId="0" fontId="3" fillId="0" borderId="1" xfId="2" applyFont="1" applyFill="1" applyBorder="1" applyAlignment="1"/>
    <xf numFmtId="3" fontId="3" fillId="0" borderId="1" xfId="2" applyNumberFormat="1" applyFont="1" applyFill="1" applyBorder="1" applyAlignment="1">
      <alignment horizontal="right"/>
    </xf>
    <xf numFmtId="0" fontId="6" fillId="0" borderId="1" xfId="0" applyFont="1" applyFill="1" applyBorder="1" applyAlignment="1"/>
    <xf numFmtId="3" fontId="6" fillId="0" borderId="1" xfId="0" applyNumberFormat="1" applyFont="1" applyFill="1" applyBorder="1" applyAlignment="1">
      <alignment horizontal="right"/>
    </xf>
    <xf numFmtId="0" fontId="6" fillId="0" borderId="1" xfId="0" applyFont="1" applyFill="1" applyBorder="1" applyAlignment="1">
      <alignment horizontal="right"/>
    </xf>
    <xf numFmtId="0" fontId="5" fillId="0" borderId="1" xfId="5" applyFont="1" applyFill="1" applyBorder="1" applyAlignment="1">
      <alignment horizontal="center"/>
    </xf>
    <xf numFmtId="0" fontId="5" fillId="0" borderId="1" xfId="5" applyFont="1" applyFill="1" applyBorder="1" applyAlignment="1">
      <alignment horizontal="right"/>
    </xf>
    <xf numFmtId="0" fontId="3" fillId="0" borderId="1" xfId="5" applyFont="1" applyFill="1" applyBorder="1" applyAlignment="1"/>
    <xf numFmtId="0" fontId="5" fillId="0" borderId="1" xfId="1" applyFont="1" applyFill="1" applyBorder="1" applyAlignment="1">
      <alignment horizontal="center"/>
    </xf>
    <xf numFmtId="0" fontId="5" fillId="0" borderId="1" xfId="1" applyFont="1" applyFill="1" applyBorder="1" applyAlignment="1">
      <alignment horizontal="right"/>
    </xf>
    <xf numFmtId="0" fontId="3" fillId="0" borderId="1" xfId="1" applyFont="1" applyFill="1" applyBorder="1" applyAlignment="1"/>
    <xf numFmtId="0" fontId="5" fillId="0" borderId="1" xfId="4" applyFont="1" applyFill="1" applyBorder="1" applyAlignment="1">
      <alignment horizontal="center"/>
    </xf>
    <xf numFmtId="0" fontId="5" fillId="0" borderId="1" xfId="4" applyFont="1" applyFill="1" applyBorder="1" applyAlignment="1">
      <alignment horizontal="right"/>
    </xf>
    <xf numFmtId="0" fontId="3" fillId="0" borderId="1" xfId="4" applyFont="1" applyFill="1" applyBorder="1" applyAlignment="1"/>
    <xf numFmtId="3" fontId="3" fillId="0" borderId="1" xfId="4" applyNumberFormat="1" applyFont="1" applyFill="1" applyBorder="1" applyAlignment="1">
      <alignment horizontal="right"/>
    </xf>
    <xf numFmtId="0" fontId="5" fillId="0" borderId="1" xfId="3" applyFont="1" applyFill="1" applyBorder="1" applyAlignment="1">
      <alignment horizontal="center"/>
    </xf>
    <xf numFmtId="0" fontId="5" fillId="0" borderId="1" xfId="3" applyFont="1" applyFill="1" applyBorder="1" applyAlignment="1">
      <alignment horizontal="right"/>
    </xf>
    <xf numFmtId="0" fontId="3" fillId="0" borderId="1" xfId="3" applyFont="1" applyFill="1" applyBorder="1" applyAlignment="1"/>
    <xf numFmtId="3" fontId="3" fillId="0" borderId="1" xfId="3" applyNumberFormat="1" applyFont="1" applyFill="1" applyBorder="1" applyAlignment="1">
      <alignment horizontal="right"/>
    </xf>
    <xf numFmtId="164" fontId="3" fillId="0" borderId="1" xfId="5" applyNumberFormat="1" applyFont="1" applyFill="1" applyBorder="1" applyAlignment="1">
      <alignment horizontal="right"/>
    </xf>
    <xf numFmtId="164" fontId="6" fillId="0" borderId="1" xfId="0" applyNumberFormat="1" applyFont="1" applyFill="1" applyBorder="1" applyAlignment="1">
      <alignment horizontal="right"/>
    </xf>
    <xf numFmtId="165" fontId="3" fillId="0" borderId="1" xfId="5" applyNumberFormat="1" applyFont="1" applyFill="1" applyBorder="1" applyAlignment="1">
      <alignment horizontal="right"/>
    </xf>
    <xf numFmtId="165" fontId="6" fillId="0" borderId="1" xfId="0" applyNumberFormat="1" applyFont="1" applyFill="1" applyBorder="1" applyAlignment="1">
      <alignment horizontal="right"/>
    </xf>
    <xf numFmtId="166" fontId="3" fillId="0" borderId="1" xfId="2" applyNumberFormat="1" applyFont="1" applyFill="1" applyBorder="1" applyAlignment="1">
      <alignment horizontal="right"/>
    </xf>
    <xf numFmtId="166" fontId="6" fillId="0" borderId="1" xfId="0" applyNumberFormat="1" applyFont="1" applyFill="1" applyBorder="1" applyAlignment="1">
      <alignment horizontal="right"/>
    </xf>
    <xf numFmtId="4" fontId="3" fillId="0" borderId="1" xfId="2" applyNumberFormat="1" applyFont="1" applyFill="1" applyBorder="1" applyAlignment="1">
      <alignment horizontal="right"/>
    </xf>
    <xf numFmtId="4" fontId="6" fillId="0" borderId="1" xfId="0" applyNumberFormat="1" applyFont="1" applyFill="1" applyBorder="1" applyAlignment="1">
      <alignment horizontal="right"/>
    </xf>
    <xf numFmtId="0" fontId="9" fillId="0" borderId="0" xfId="6" applyFont="1"/>
    <xf numFmtId="0" fontId="10" fillId="0" borderId="0" xfId="6" applyFont="1" applyAlignment="1">
      <alignment vertical="center"/>
    </xf>
    <xf numFmtId="0" fontId="12" fillId="0" borderId="0" xfId="7" applyFont="1" applyBorder="1" applyAlignment="1" applyProtection="1">
      <alignment horizontal="left" vertical="center"/>
    </xf>
    <xf numFmtId="0" fontId="13" fillId="0" borderId="0" xfId="7" applyFont="1" applyBorder="1" applyAlignment="1" applyProtection="1">
      <alignment vertical="center"/>
    </xf>
    <xf numFmtId="0" fontId="8" fillId="0" borderId="0" xfId="6" applyFont="1"/>
    <xf numFmtId="3" fontId="8" fillId="0" borderId="0" xfId="6" applyNumberFormat="1" applyFont="1"/>
    <xf numFmtId="0" fontId="11" fillId="0" borderId="0" xfId="7" applyFont="1" applyAlignment="1" applyProtection="1"/>
    <xf numFmtId="3" fontId="14" fillId="0" borderId="0" xfId="6" applyNumberFormat="1" applyFont="1"/>
    <xf numFmtId="0" fontId="14" fillId="0" borderId="0" xfId="6" applyFont="1"/>
    <xf numFmtId="0" fontId="15" fillId="0" borderId="0" xfId="6" applyFont="1"/>
    <xf numFmtId="0" fontId="8" fillId="0" borderId="0" xfId="6"/>
    <xf numFmtId="0" fontId="15" fillId="0" borderId="0" xfId="0" applyFont="1" applyAlignment="1">
      <alignment vertical="center"/>
    </xf>
    <xf numFmtId="0" fontId="10" fillId="0" borderId="0" xfId="0" applyFont="1" applyAlignment="1">
      <alignment vertical="center"/>
    </xf>
    <xf numFmtId="0" fontId="12" fillId="0" borderId="0" xfId="7" applyFont="1" applyBorder="1" applyAlignment="1" applyProtection="1">
      <alignment vertical="center"/>
    </xf>
    <xf numFmtId="0" fontId="7" fillId="0" borderId="0" xfId="6" applyFont="1" applyFill="1" applyBorder="1" applyAlignment="1"/>
    <xf numFmtId="0" fontId="4" fillId="0" borderId="0" xfId="6" applyFont="1" applyFill="1" applyBorder="1" applyAlignment="1"/>
    <xf numFmtId="0" fontId="4" fillId="0" borderId="0" xfId="6" applyFont="1" applyFill="1" applyBorder="1" applyAlignment="1">
      <alignment horizontal="right"/>
    </xf>
    <xf numFmtId="0" fontId="6" fillId="0" borderId="0" xfId="6" applyFont="1" applyFill="1" applyBorder="1" applyAlignment="1"/>
    <xf numFmtId="0" fontId="6" fillId="0" borderId="1" xfId="6" applyFont="1" applyFill="1" applyBorder="1" applyAlignment="1"/>
    <xf numFmtId="3" fontId="6" fillId="0" borderId="1" xfId="6" applyNumberFormat="1" applyFont="1" applyFill="1" applyBorder="1" applyAlignment="1">
      <alignment horizontal="right"/>
    </xf>
    <xf numFmtId="165" fontId="4" fillId="0" borderId="0" xfId="6" applyNumberFormat="1" applyFont="1" applyFill="1" applyBorder="1" applyAlignment="1"/>
    <xf numFmtId="165" fontId="6" fillId="0" borderId="1" xfId="6" applyNumberFormat="1" applyFont="1" applyFill="1" applyBorder="1" applyAlignment="1">
      <alignment horizontal="right"/>
    </xf>
    <xf numFmtId="164" fontId="4" fillId="0" borderId="0" xfId="6" applyNumberFormat="1" applyFont="1" applyFill="1" applyBorder="1" applyAlignment="1"/>
    <xf numFmtId="164" fontId="6" fillId="0" borderId="1" xfId="6" applyNumberFormat="1" applyFont="1" applyFill="1" applyBorder="1" applyAlignment="1">
      <alignment horizontal="right"/>
    </xf>
    <xf numFmtId="4" fontId="4" fillId="0" borderId="0" xfId="6" applyNumberFormat="1" applyFont="1" applyFill="1" applyBorder="1" applyAlignment="1"/>
    <xf numFmtId="4" fontId="6" fillId="0" borderId="1" xfId="6" applyNumberFormat="1" applyFont="1" applyFill="1" applyBorder="1" applyAlignment="1">
      <alignment horizontal="right"/>
    </xf>
    <xf numFmtId="166" fontId="6" fillId="0" borderId="1" xfId="6" applyNumberFormat="1" applyFont="1" applyFill="1" applyBorder="1" applyAlignment="1">
      <alignment horizontal="right"/>
    </xf>
    <xf numFmtId="0" fontId="6" fillId="0" borderId="1" xfId="6" applyFont="1" applyFill="1" applyBorder="1" applyAlignment="1">
      <alignment horizontal="right"/>
    </xf>
    <xf numFmtId="3" fontId="3" fillId="0" borderId="1" xfId="1" applyNumberFormat="1" applyFont="1" applyFill="1" applyBorder="1" applyAlignment="1">
      <alignment horizontal="right"/>
    </xf>
    <xf numFmtId="3" fontId="4" fillId="0" borderId="1" xfId="6" applyNumberFormat="1" applyFont="1" applyFill="1" applyBorder="1" applyAlignment="1">
      <alignment horizontal="right"/>
    </xf>
    <xf numFmtId="3" fontId="8" fillId="0" borderId="0" xfId="6" applyNumberFormat="1" applyFont="1" applyAlignment="1">
      <alignment horizontal="right"/>
    </xf>
    <xf numFmtId="0" fontId="8" fillId="0" borderId="0" xfId="6" applyFont="1" applyAlignment="1">
      <alignment horizontal="right"/>
    </xf>
    <xf numFmtId="3" fontId="14" fillId="0" borderId="0" xfId="6" applyNumberFormat="1" applyFont="1" applyAlignment="1">
      <alignment horizontal="right"/>
    </xf>
    <xf numFmtId="0" fontId="14" fillId="0" borderId="0" xfId="6" applyFont="1" applyAlignment="1">
      <alignment horizontal="right"/>
    </xf>
    <xf numFmtId="0" fontId="7" fillId="0" borderId="0" xfId="6" applyFont="1"/>
    <xf numFmtId="0" fontId="8" fillId="0" borderId="0" xfId="6" applyAlignment="1">
      <alignment horizontal="right"/>
    </xf>
    <xf numFmtId="0" fontId="8" fillId="0" borderId="0" xfId="6" applyAlignment="1"/>
    <xf numFmtId="0" fontId="16" fillId="0" borderId="0" xfId="6" applyFont="1"/>
    <xf numFmtId="0" fontId="17" fillId="0" borderId="0" xfId="6" applyFont="1" applyAlignment="1">
      <alignment horizontal="left"/>
    </xf>
    <xf numFmtId="0" fontId="6" fillId="0" borderId="0" xfId="6" applyFont="1"/>
    <xf numFmtId="0" fontId="6" fillId="0" borderId="0" xfId="6" applyFont="1" applyAlignment="1">
      <alignment horizontal="right"/>
    </xf>
    <xf numFmtId="0" fontId="4" fillId="0" borderId="0" xfId="6" applyFont="1"/>
    <xf numFmtId="0" fontId="4" fillId="0" borderId="0" xfId="0" applyFont="1" applyAlignment="1">
      <alignment horizontal="right"/>
    </xf>
    <xf numFmtId="3" fontId="4" fillId="0" borderId="0" xfId="0" applyNumberFormat="1" applyFont="1" applyAlignment="1">
      <alignment horizontal="right"/>
    </xf>
    <xf numFmtId="167" fontId="4" fillId="0" borderId="0" xfId="0" applyNumberFormat="1" applyFont="1" applyAlignment="1">
      <alignment horizontal="right"/>
    </xf>
    <xf numFmtId="4" fontId="4" fillId="0" borderId="0" xfId="0" applyNumberFormat="1" applyFont="1" applyAlignment="1">
      <alignment horizontal="right"/>
    </xf>
    <xf numFmtId="0" fontId="0" fillId="0" borderId="0" xfId="0" applyAlignment="1">
      <alignment horizontal="right"/>
    </xf>
    <xf numFmtId="0" fontId="6" fillId="0" borderId="0" xfId="0" applyFont="1" applyAlignment="1">
      <alignment horizontal="right"/>
    </xf>
    <xf numFmtId="0" fontId="7" fillId="0" borderId="0" xfId="0" applyFont="1" applyAlignment="1">
      <alignment horizontal="right"/>
    </xf>
    <xf numFmtId="165" fontId="4" fillId="0" borderId="0" xfId="0" applyNumberFormat="1" applyFont="1" applyAlignment="1">
      <alignment horizontal="right"/>
    </xf>
    <xf numFmtId="168" fontId="4" fillId="0" borderId="0" xfId="0" applyNumberFormat="1" applyFont="1" applyAlignment="1">
      <alignment horizontal="right"/>
    </xf>
    <xf numFmtId="2" fontId="4" fillId="0" borderId="0" xfId="0" applyNumberFormat="1" applyFont="1" applyAlignment="1">
      <alignment horizontal="right"/>
    </xf>
    <xf numFmtId="0" fontId="8" fillId="0" borderId="0" xfId="6" applyFont="1" applyAlignment="1">
      <alignment horizontal="left"/>
    </xf>
    <xf numFmtId="0" fontId="8" fillId="0" borderId="0" xfId="6" applyAlignment="1">
      <alignment horizontal="left"/>
    </xf>
  </cellXfs>
  <cellStyles count="8">
    <cellStyle name="Lien hypertexte" xfId="7" builtinId="8"/>
    <cellStyle name="Normal" xfId="0" builtinId="0"/>
    <cellStyle name="Normal 2" xfId="6"/>
    <cellStyle name="Normal_Art et Essai" xfId="1"/>
    <cellStyle name="Normal_établissements" xfId="2"/>
    <cellStyle name="Normal_fauteuils" xfId="3"/>
    <cellStyle name="Normal_multiplexes" xfId="4"/>
    <cellStyle name="Normal_séances"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695325</xdr:colOff>
      <xdr:row>1</xdr:row>
      <xdr:rowOff>123825</xdr:rowOff>
    </xdr:to>
    <xdr:pic>
      <xdr:nvPicPr>
        <xdr:cNvPr id="2" name="Picture 15" descr="image_galler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457325" cy="285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12</xdr:col>
      <xdr:colOff>0</xdr:colOff>
      <xdr:row>26</xdr:row>
      <xdr:rowOff>9525</xdr:rowOff>
    </xdr:to>
    <xdr:sp macro="" textlink="">
      <xdr:nvSpPr>
        <xdr:cNvPr id="2" name="Rectangle 1"/>
        <xdr:cNvSpPr>
          <a:spLocks noChangeArrowheads="1"/>
        </xdr:cNvSpPr>
      </xdr:nvSpPr>
      <xdr:spPr bwMode="auto">
        <a:xfrm>
          <a:off x="381000" y="847725"/>
          <a:ext cx="8382000" cy="3409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pitchFamily="34" charset="0"/>
              <a:cs typeface="Arial" pitchFamily="34" charset="0"/>
            </a:rPr>
            <a:t>Tout entrepreneur de spectacles cinématographiques doit être titulaire de la carte d'autorisation d'exercice prévue à l'article 14 du Code de l'industrie cinématographique. L'agencement de la salle de projection doit répondre à des normes de sécurité et de qualité de projection. La billetterie est un élément essentiel des mécanismes de recettes réalisées par les salles de cinéma.</a:t>
          </a:r>
        </a:p>
        <a:p>
          <a:pPr algn="l" rtl="0">
            <a:defRPr sz="1000"/>
          </a:pPr>
          <a:endParaRPr lang="fr-FR" sz="1000" b="0" i="0" strike="noStrike">
            <a:solidFill>
              <a:srgbClr val="000000"/>
            </a:solidFill>
            <a:latin typeface="Arial" pitchFamily="34" charset="0"/>
            <a:cs typeface="Arial" pitchFamily="34" charset="0"/>
          </a:endParaRPr>
        </a:p>
        <a:p>
          <a:pPr algn="l" rtl="0">
            <a:defRPr sz="1000"/>
          </a:pPr>
          <a:r>
            <a:rPr lang="fr-FR" sz="1000" b="1" i="1" strike="noStrike">
              <a:solidFill>
                <a:srgbClr val="000000"/>
              </a:solidFill>
              <a:latin typeface="Arial" pitchFamily="34" charset="0"/>
              <a:cs typeface="Arial" pitchFamily="34" charset="0"/>
            </a:rPr>
            <a:t>Classement des établissements " Art et Essai "</a:t>
          </a:r>
          <a:endParaRPr lang="fr-FR" sz="1000" b="0" i="0" strike="noStrike">
            <a:solidFill>
              <a:srgbClr val="000000"/>
            </a:solidFill>
            <a:latin typeface="Arial" pitchFamily="34" charset="0"/>
            <a:cs typeface="Arial" pitchFamily="34" charset="0"/>
          </a:endParaRPr>
        </a:p>
        <a:p>
          <a:pPr algn="l" rtl="0">
            <a:defRPr sz="1000"/>
          </a:pPr>
          <a:r>
            <a:rPr lang="fr-FR" sz="1000" b="0" i="0" strike="noStrike">
              <a:solidFill>
                <a:srgbClr val="000000"/>
              </a:solidFill>
              <a:latin typeface="Arial" pitchFamily="34" charset="0"/>
              <a:cs typeface="Arial" pitchFamily="34" charset="0"/>
            </a:rPr>
            <a:t>Le classement Art et Essai des lieux de projection cinématographiques a fait l'objet d'une réforme qui s'applique depuis 2001.</a:t>
          </a:r>
        </a:p>
        <a:p>
          <a:pPr algn="l" rtl="0">
            <a:defRPr sz="1000"/>
          </a:pPr>
          <a:r>
            <a:rPr lang="fr-FR" sz="1000" b="0" i="0" strike="noStrike">
              <a:solidFill>
                <a:srgbClr val="000000"/>
              </a:solidFill>
              <a:latin typeface="Arial" pitchFamily="34" charset="0"/>
              <a:cs typeface="Arial" pitchFamily="34" charset="0"/>
            </a:rPr>
            <a:t>Le classement Art et Essai d'un lieu de projection cinématographique repose désormais :</a:t>
          </a:r>
        </a:p>
        <a:p>
          <a:pPr algn="l" rtl="0">
            <a:defRPr sz="1000"/>
          </a:pPr>
          <a:r>
            <a:rPr lang="fr-FR" sz="1000" b="0" i="0" strike="noStrike">
              <a:solidFill>
                <a:srgbClr val="000000"/>
              </a:solidFill>
              <a:latin typeface="Arial" pitchFamily="34" charset="0"/>
              <a:cs typeface="Arial" pitchFamily="34" charset="0"/>
            </a:rPr>
            <a:t>- sur un indice automatique indiquant la proportion de séances réalisées avec des films recommandés Art et Essai par rapport au total des séances offertes ;</a:t>
          </a:r>
        </a:p>
        <a:p>
          <a:pPr algn="l" rtl="0">
            <a:defRPr sz="1000"/>
          </a:pPr>
          <a:r>
            <a:rPr lang="fr-FR" sz="1000" b="0" i="0" strike="noStrike">
              <a:solidFill>
                <a:srgbClr val="000000"/>
              </a:solidFill>
              <a:latin typeface="Arial" pitchFamily="34" charset="0"/>
              <a:cs typeface="Arial" pitchFamily="34" charset="0"/>
            </a:rPr>
            <a:t>- sur une pondération de cet indice automatique par deux coefficients. D'une part, un coefficient majorateur qui apprécie le nombre de films proposés, la politique d'animation, l'environnement sociologique et l'environnement cinématographique, d'autre part un coefficient minorateur qui prend en compte l'état de l'établissement, la diversité des films Art et Essai proposés, l'insuffisance de fonctionnement (nombre de semaines et de séances hors période de travaux).</a:t>
          </a:r>
        </a:p>
        <a:p>
          <a:pPr algn="l" rtl="0">
            <a:defRPr sz="1000"/>
          </a:pPr>
          <a:r>
            <a:rPr lang="fr-FR" sz="1000" b="0" i="0" strike="noStrike">
              <a:solidFill>
                <a:srgbClr val="000000"/>
              </a:solidFill>
              <a:latin typeface="Arial" pitchFamily="34" charset="0"/>
              <a:cs typeface="Arial" pitchFamily="34" charset="0"/>
            </a:rPr>
            <a:t>Le classement se fait désormais par établissement et la référence géographique est l'unité urbaine dans laquelle est situé l'établissement. Le classement est effectué par la Directrice générale du CNC, après avis de la commission du cinéma d'Art et Essai, qui examine les dossiers de demande de classement des établissements pour une année au début de cette même année. Le montant des subventions est fixé en fonction de l'indice résultant des calculs exposés ci-dessus.</a:t>
          </a:r>
        </a:p>
        <a:p>
          <a:pPr algn="l" rtl="0">
            <a:defRPr sz="1000"/>
          </a:pPr>
          <a:endParaRPr lang="fr-FR" sz="1000" b="0" i="0" strike="noStrike">
            <a:solidFill>
              <a:srgbClr val="000000"/>
            </a:solidFill>
            <a:latin typeface="Arial" pitchFamily="34" charset="0"/>
            <a:cs typeface="Arial" pitchFamily="34" charset="0"/>
          </a:endParaRPr>
        </a:p>
        <a:p>
          <a:r>
            <a:rPr lang="fr-FR" sz="1000" b="1">
              <a:effectLst/>
              <a:latin typeface="Arial" pitchFamily="34" charset="0"/>
              <a:ea typeface="+mn-ea"/>
              <a:cs typeface="Arial" pitchFamily="34" charset="0"/>
            </a:rPr>
            <a:t>Les données du recensement de la population de 2006</a:t>
          </a:r>
          <a:endParaRPr lang="fr-FR" sz="1000">
            <a:effectLst/>
            <a:latin typeface="Arial" pitchFamily="34" charset="0"/>
            <a:ea typeface="+mn-ea"/>
            <a:cs typeface="Arial" pitchFamily="34" charset="0"/>
          </a:endParaRPr>
        </a:p>
        <a:p>
          <a:r>
            <a:rPr lang="fr-FR" sz="1000">
              <a:effectLst/>
              <a:latin typeface="Arial" pitchFamily="34" charset="0"/>
              <a:ea typeface="+mn-ea"/>
              <a:cs typeface="Arial" pitchFamily="34" charset="0"/>
            </a:rPr>
            <a:t>Le CNC s’appuie sur le recensement de 2006 pour ses analyses géographiques. Le recensement de 2006 est utilisé quelle que soit l’année d’exploitation à laquelle il est fait référence.</a:t>
          </a:r>
        </a:p>
        <a:p>
          <a:r>
            <a:rPr lang="fr-FR" sz="1000">
              <a:effectLst/>
              <a:latin typeface="Arial" pitchFamily="34" charset="0"/>
              <a:ea typeface="+mn-ea"/>
              <a:cs typeface="Arial" pitchFamily="34" charset="0"/>
            </a:rPr>
            <a:t>Outre des évolutions en ce qui concerne les populations des communes, départements, régions ou unités urbaines, chaque nouveau recensement fait apparaitre de nouvelles communes ou fusionne certaines d’entre elles.</a:t>
          </a:r>
        </a:p>
      </xdr:txBody>
    </xdr:sp>
    <xdr:clientData/>
  </xdr:twoCellAnchor>
  <xdr:twoCellAnchor>
    <xdr:from>
      <xdr:col>0</xdr:col>
      <xdr:colOff>371475</xdr:colOff>
      <xdr:row>29</xdr:row>
      <xdr:rowOff>9525</xdr:rowOff>
    </xdr:from>
    <xdr:to>
      <xdr:col>11</xdr:col>
      <xdr:colOff>752475</xdr:colOff>
      <xdr:row>42</xdr:row>
      <xdr:rowOff>28575</xdr:rowOff>
    </xdr:to>
    <xdr:sp macro="" textlink="">
      <xdr:nvSpPr>
        <xdr:cNvPr id="3" name="Rectangle 2"/>
        <xdr:cNvSpPr>
          <a:spLocks noChangeArrowheads="1"/>
        </xdr:cNvSpPr>
      </xdr:nvSpPr>
      <xdr:spPr bwMode="auto">
        <a:xfrm>
          <a:off x="371475" y="4781550"/>
          <a:ext cx="8382000" cy="2124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1" strike="noStrike">
              <a:solidFill>
                <a:srgbClr val="000000"/>
              </a:solidFill>
              <a:latin typeface="Arial"/>
              <a:cs typeface="Arial"/>
            </a:rPr>
            <a:t>Ecrans autorisés, écrans actifs</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Les écrans autorisés sont ceux qui disposent d'une autorisation administrative. Les écrans actifs au cours d'une année sont ceux qui ont organisé au moins une séance et ont envoyé au CNC au moins un bordereau de recettes au titre de l'année.</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Etablissements</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Les établissements sont les lieux de projection. Ils peuvent regrouper un ou plusieurs écrans. Ils sont plus communément appelés "cinémas".</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Taux moyen d'occupation des fauteuils (TMOF)</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 taux moyen d'occupation des fauteuils est le rapport entre les entrées au cours de l'année et le produit entre le nombre de fauteuils et le nombre de séances. Le taux moyen d'occupation des fauteuils permet d'évaluer le " remplissage " des salles.</a:t>
          </a:r>
        </a:p>
        <a:p>
          <a:pPr algn="l" rtl="0">
            <a:defRPr sz="1000"/>
          </a:pPr>
          <a:r>
            <a:rPr lang="fr-FR" sz="1000" b="0" i="0" strike="noStrike">
              <a:solidFill>
                <a:srgbClr val="000000"/>
              </a:solidFill>
              <a:latin typeface="Arial"/>
              <a:cs typeface="Arial"/>
            </a:rPr>
            <a:t>TMOF = entrées / (fauteuils x séances)</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Recette moyenne par entrée</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RME = recettes / entrées</a:t>
          </a:r>
        </a:p>
      </xdr:txBody>
    </xdr:sp>
    <xdr:clientData/>
  </xdr:twoCellAnchor>
  <xdr:twoCellAnchor>
    <xdr:from>
      <xdr:col>1</xdr:col>
      <xdr:colOff>0</xdr:colOff>
      <xdr:row>45</xdr:row>
      <xdr:rowOff>38100</xdr:rowOff>
    </xdr:from>
    <xdr:to>
      <xdr:col>12</xdr:col>
      <xdr:colOff>0</xdr:colOff>
      <xdr:row>47</xdr:row>
      <xdr:rowOff>57150</xdr:rowOff>
    </xdr:to>
    <xdr:sp macro="" textlink="">
      <xdr:nvSpPr>
        <xdr:cNvPr id="4" name="Rectangle 3"/>
        <xdr:cNvSpPr>
          <a:spLocks noChangeArrowheads="1"/>
        </xdr:cNvSpPr>
      </xdr:nvSpPr>
      <xdr:spPr bwMode="auto">
        <a:xfrm>
          <a:off x="381000" y="7439025"/>
          <a:ext cx="83820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Liste des salles autorisées par le CNC.</a:t>
          </a:r>
        </a:p>
        <a:p>
          <a:pPr algn="l" rtl="0">
            <a:defRPr sz="1000"/>
          </a:pPr>
          <a:r>
            <a:rPr lang="fr-FR" sz="1000" b="0" i="0" strike="noStrike">
              <a:solidFill>
                <a:srgbClr val="000000"/>
              </a:solidFill>
              <a:latin typeface="Arial"/>
              <a:cs typeface="Arial"/>
            </a:rPr>
            <a:t>Bordereaux de recettes des salles.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an-luc/Downloads/D&#233;partements%20-%20Donn&#233;es%20statistiqu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Définitions"/>
      <sheetName val="Fiche"/>
      <sheetName val="établissements"/>
      <sheetName val="écrans"/>
      <sheetName val="fauteuils"/>
      <sheetName val="multiplexes"/>
      <sheetName val="séances"/>
      <sheetName val="entrées"/>
      <sheetName val="recettes"/>
      <sheetName val="RME"/>
      <sheetName val="indice de fréquentation"/>
      <sheetName val="taux d'occupation des fauteuils"/>
      <sheetName val="étabAE"/>
      <sheetName val="écransAE"/>
      <sheetName val="fauteuilsAE"/>
      <sheetName val="séances AE"/>
      <sheetName val="entréesAE"/>
      <sheetName val="recettesAE"/>
      <sheetName val="RMEAE"/>
      <sheetName val="indice de fréquentationAE"/>
      <sheetName val="tmofAE"/>
      <sheetName val="étabP"/>
      <sheetName val="écransP"/>
      <sheetName val="fauteuilsP"/>
      <sheetName val="séancesP"/>
      <sheetName val="entréesP"/>
      <sheetName val="recettesP"/>
      <sheetName val="RMEP"/>
      <sheetName val="indice de fréquentationP"/>
      <sheetName val="tmofP"/>
      <sheetName val="étabM"/>
      <sheetName val="écransM"/>
      <sheetName val="fauteuilsM"/>
      <sheetName val="séancesM"/>
      <sheetName val="entréesM"/>
      <sheetName val="recettesM"/>
      <sheetName val="RMEM"/>
      <sheetName val="indice de fréquentationM"/>
      <sheetName val="tmofM"/>
      <sheetName val="étabG"/>
      <sheetName val="écransG"/>
      <sheetName val="fauteuilsG"/>
      <sheetName val="séancesG"/>
      <sheetName val="entréesG"/>
      <sheetName val="recettesG"/>
      <sheetName val="RMEG"/>
      <sheetName val="indice de fréquentationG"/>
      <sheetName val="tmofG"/>
    </sheetNames>
    <sheetDataSet>
      <sheetData sheetId="0" refreshError="1"/>
      <sheetData sheetId="1" refreshError="1"/>
      <sheetData sheetId="2" refreshError="1"/>
      <sheetData sheetId="3">
        <row r="8">
          <cell r="B8" t="str">
            <v>AIN</v>
          </cell>
        </row>
        <row r="9">
          <cell r="B9" t="str">
            <v>AISNE</v>
          </cell>
        </row>
        <row r="10">
          <cell r="B10" t="str">
            <v>ALLIER</v>
          </cell>
        </row>
        <row r="11">
          <cell r="B11" t="str">
            <v>ALPES-DE-HAUTE-PROVENCE</v>
          </cell>
        </row>
        <row r="12">
          <cell r="B12" t="str">
            <v>HAUTES-ALPES</v>
          </cell>
        </row>
        <row r="13">
          <cell r="B13" t="str">
            <v>ALPES-MARITIMES</v>
          </cell>
        </row>
        <row r="14">
          <cell r="B14" t="str">
            <v>ARDECHE</v>
          </cell>
        </row>
        <row r="15">
          <cell r="B15" t="str">
            <v>ARDENNES</v>
          </cell>
        </row>
        <row r="16">
          <cell r="B16" t="str">
            <v>ARIEGE</v>
          </cell>
        </row>
        <row r="17">
          <cell r="B17" t="str">
            <v>AUBE</v>
          </cell>
        </row>
        <row r="18">
          <cell r="B18" t="str">
            <v>AUDE</v>
          </cell>
        </row>
        <row r="19">
          <cell r="B19" t="str">
            <v>AVEYRON</v>
          </cell>
        </row>
        <row r="20">
          <cell r="B20" t="str">
            <v>BOUCHES-DU-RHONE</v>
          </cell>
        </row>
        <row r="21">
          <cell r="B21" t="str">
            <v>CALVADOS</v>
          </cell>
        </row>
        <row r="22">
          <cell r="B22" t="str">
            <v>CANTAL</v>
          </cell>
        </row>
        <row r="23">
          <cell r="B23" t="str">
            <v>CHARENTE</v>
          </cell>
        </row>
        <row r="24">
          <cell r="B24" t="str">
            <v>CHARENTE-MARITIME</v>
          </cell>
        </row>
        <row r="25">
          <cell r="B25" t="str">
            <v>CHER</v>
          </cell>
        </row>
        <row r="26">
          <cell r="B26" t="str">
            <v>CORREZE</v>
          </cell>
        </row>
        <row r="27">
          <cell r="B27" t="str">
            <v>CORSE-DU-SUD</v>
          </cell>
        </row>
        <row r="28">
          <cell r="B28" t="str">
            <v>HAUTE-CORSE</v>
          </cell>
        </row>
        <row r="29">
          <cell r="B29" t="str">
            <v>COTE-D'OR</v>
          </cell>
        </row>
        <row r="30">
          <cell r="B30" t="str">
            <v>COTES-D'ARMOR</v>
          </cell>
        </row>
        <row r="31">
          <cell r="B31" t="str">
            <v>CREUSE</v>
          </cell>
        </row>
        <row r="32">
          <cell r="B32" t="str">
            <v>DORDOGNE</v>
          </cell>
        </row>
        <row r="33">
          <cell r="B33" t="str">
            <v>DOUBS</v>
          </cell>
        </row>
        <row r="34">
          <cell r="B34" t="str">
            <v>DROME</v>
          </cell>
        </row>
        <row r="35">
          <cell r="B35" t="str">
            <v>EURE</v>
          </cell>
        </row>
        <row r="36">
          <cell r="B36" t="str">
            <v>EURE-ET-LOIR</v>
          </cell>
        </row>
        <row r="37">
          <cell r="B37" t="str">
            <v>FINISTERE</v>
          </cell>
        </row>
        <row r="38">
          <cell r="B38" t="str">
            <v>GARD</v>
          </cell>
        </row>
        <row r="39">
          <cell r="B39" t="str">
            <v>HAUTE-GARONNE</v>
          </cell>
        </row>
        <row r="40">
          <cell r="B40" t="str">
            <v>GERS</v>
          </cell>
        </row>
        <row r="41">
          <cell r="B41" t="str">
            <v>GIRONDE</v>
          </cell>
        </row>
        <row r="42">
          <cell r="B42" t="str">
            <v>HERAULT</v>
          </cell>
        </row>
        <row r="43">
          <cell r="B43" t="str">
            <v>ILLE-ET-VILAINE</v>
          </cell>
        </row>
        <row r="44">
          <cell r="B44" t="str">
            <v>INDRE</v>
          </cell>
        </row>
        <row r="45">
          <cell r="B45" t="str">
            <v>INDRE-ET-LOIRE</v>
          </cell>
        </row>
        <row r="46">
          <cell r="B46" t="str">
            <v>ISERE</v>
          </cell>
        </row>
        <row r="47">
          <cell r="B47" t="str">
            <v>JURA</v>
          </cell>
        </row>
        <row r="48">
          <cell r="B48" t="str">
            <v>LANDES</v>
          </cell>
        </row>
        <row r="49">
          <cell r="B49" t="str">
            <v>LOIR-ET-CHER</v>
          </cell>
        </row>
        <row r="50">
          <cell r="B50" t="str">
            <v>LOIRE</v>
          </cell>
        </row>
        <row r="51">
          <cell r="B51" t="str">
            <v>HAUTE-LOIRE</v>
          </cell>
        </row>
        <row r="52">
          <cell r="B52" t="str">
            <v>LOIRE-ATLANTIQUE</v>
          </cell>
        </row>
        <row r="53">
          <cell r="B53" t="str">
            <v>LOIRET</v>
          </cell>
        </row>
        <row r="54">
          <cell r="B54" t="str">
            <v>LOT</v>
          </cell>
        </row>
        <row r="55">
          <cell r="B55" t="str">
            <v>LOT-ET-GARONNE</v>
          </cell>
        </row>
        <row r="56">
          <cell r="B56" t="str">
            <v>LOZERE</v>
          </cell>
        </row>
        <row r="57">
          <cell r="B57" t="str">
            <v>MAINE-ET-LOIRE</v>
          </cell>
        </row>
        <row r="58">
          <cell r="B58" t="str">
            <v>MANCHE</v>
          </cell>
        </row>
        <row r="59">
          <cell r="B59" t="str">
            <v>MARNE</v>
          </cell>
        </row>
        <row r="60">
          <cell r="B60" t="str">
            <v>HAUTE-MARNE</v>
          </cell>
        </row>
        <row r="61">
          <cell r="B61" t="str">
            <v>MAYENNE</v>
          </cell>
        </row>
        <row r="62">
          <cell r="B62" t="str">
            <v>MEURTHE-ET-MOSELLE</v>
          </cell>
        </row>
        <row r="63">
          <cell r="B63" t="str">
            <v>MEUSE</v>
          </cell>
        </row>
        <row r="64">
          <cell r="B64" t="str">
            <v>MORBIHAN</v>
          </cell>
        </row>
        <row r="65">
          <cell r="B65" t="str">
            <v>MOSELLE</v>
          </cell>
        </row>
        <row r="66">
          <cell r="B66" t="str">
            <v>NIEVRE</v>
          </cell>
        </row>
        <row r="67">
          <cell r="B67" t="str">
            <v>NORD</v>
          </cell>
        </row>
        <row r="68">
          <cell r="B68" t="str">
            <v>OISE</v>
          </cell>
        </row>
        <row r="69">
          <cell r="B69" t="str">
            <v>ORNE</v>
          </cell>
        </row>
        <row r="70">
          <cell r="B70" t="str">
            <v>PAS-DE-CALAIS</v>
          </cell>
        </row>
        <row r="71">
          <cell r="B71" t="str">
            <v>PUY-DE-DOME</v>
          </cell>
        </row>
        <row r="72">
          <cell r="B72" t="str">
            <v>PYRENEES-ATLANTIQUES</v>
          </cell>
        </row>
        <row r="73">
          <cell r="B73" t="str">
            <v>HAUTES-PYRENEES</v>
          </cell>
        </row>
        <row r="74">
          <cell r="B74" t="str">
            <v>PYRENEES-ORIENTALES</v>
          </cell>
        </row>
        <row r="75">
          <cell r="B75" t="str">
            <v>BAS-RHIN</v>
          </cell>
        </row>
        <row r="76">
          <cell r="B76" t="str">
            <v>HAUT-RHIN</v>
          </cell>
        </row>
        <row r="77">
          <cell r="B77" t="str">
            <v>RHONE</v>
          </cell>
        </row>
        <row r="78">
          <cell r="B78" t="str">
            <v>HAUTE-SAONE</v>
          </cell>
        </row>
        <row r="79">
          <cell r="B79" t="str">
            <v>SAONE-ET-LOIRE</v>
          </cell>
        </row>
        <row r="80">
          <cell r="B80" t="str">
            <v>SARTHE</v>
          </cell>
        </row>
        <row r="81">
          <cell r="B81" t="str">
            <v>SAVOIE</v>
          </cell>
        </row>
        <row r="82">
          <cell r="B82" t="str">
            <v>HAUTE-SAVOIE</v>
          </cell>
        </row>
        <row r="83">
          <cell r="B83" t="str">
            <v>PARIS</v>
          </cell>
        </row>
        <row r="84">
          <cell r="B84" t="str">
            <v>SEINE-MARITIME</v>
          </cell>
        </row>
        <row r="85">
          <cell r="B85" t="str">
            <v>SEINE-ET-MARNE</v>
          </cell>
        </row>
        <row r="86">
          <cell r="B86" t="str">
            <v>YVELINES</v>
          </cell>
        </row>
        <row r="87">
          <cell r="B87" t="str">
            <v>DEUX-SEVRES</v>
          </cell>
        </row>
        <row r="88">
          <cell r="B88" t="str">
            <v>SOMME</v>
          </cell>
        </row>
        <row r="89">
          <cell r="B89" t="str">
            <v>TARN</v>
          </cell>
        </row>
        <row r="90">
          <cell r="B90" t="str">
            <v>TARN-ET-GARONNE</v>
          </cell>
        </row>
        <row r="91">
          <cell r="B91" t="str">
            <v>VAR</v>
          </cell>
        </row>
        <row r="92">
          <cell r="B92" t="str">
            <v>VAUCLUSE</v>
          </cell>
        </row>
        <row r="93">
          <cell r="B93" t="str">
            <v>VENDEE</v>
          </cell>
        </row>
        <row r="94">
          <cell r="B94" t="str">
            <v>VIENNE</v>
          </cell>
        </row>
        <row r="95">
          <cell r="B95" t="str">
            <v>HAUTE-VIENNE</v>
          </cell>
        </row>
        <row r="96">
          <cell r="B96" t="str">
            <v>VOSGES</v>
          </cell>
        </row>
        <row r="97">
          <cell r="B97" t="str">
            <v>YONNE</v>
          </cell>
        </row>
        <row r="98">
          <cell r="B98" t="str">
            <v>TERRITOIRE DE BELFORT</v>
          </cell>
        </row>
        <row r="99">
          <cell r="B99" t="str">
            <v>ESSONNE</v>
          </cell>
        </row>
        <row r="100">
          <cell r="B100" t="str">
            <v>HAUTS-DE-SEINE</v>
          </cell>
        </row>
        <row r="101">
          <cell r="B101" t="str">
            <v>SEINE-SAINT-DENIS</v>
          </cell>
        </row>
        <row r="102">
          <cell r="B102" t="str">
            <v>VAL-DE-MARNE</v>
          </cell>
        </row>
        <row r="103">
          <cell r="B103" t="str">
            <v>VAL-D'OISE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euil1"/>
  <dimension ref="A5:B67"/>
  <sheetViews>
    <sheetView showGridLines="0" tabSelected="1" workbookViewId="0">
      <selection activeCell="A3" sqref="A3"/>
    </sheetView>
  </sheetViews>
  <sheetFormatPr baseColWidth="10" defaultRowHeight="12.75"/>
  <cols>
    <col min="1" max="1" width="11.42578125" style="38"/>
    <col min="2" max="2" width="59" style="38" bestFit="1" customWidth="1"/>
    <col min="3" max="16384" width="11.42578125" style="38"/>
  </cols>
  <sheetData>
    <row r="5" spans="1:2" s="34" customFormat="1" ht="26.25">
      <c r="A5" s="34" t="s">
        <v>48</v>
      </c>
    </row>
    <row r="10" spans="1:2" s="35" customFormat="1" ht="21" customHeight="1">
      <c r="B10" s="36" t="s">
        <v>34</v>
      </c>
    </row>
    <row r="11" spans="1:2" s="46" customFormat="1" ht="21" customHeight="1">
      <c r="B11" s="36" t="s">
        <v>120</v>
      </c>
    </row>
    <row r="12" spans="1:2" s="46" customFormat="1" ht="21" customHeight="1">
      <c r="B12" s="36"/>
    </row>
    <row r="13" spans="1:2" s="46" customFormat="1" ht="21" customHeight="1">
      <c r="A13" s="45" t="s">
        <v>121</v>
      </c>
      <c r="B13" s="36"/>
    </row>
    <row r="14" spans="1:2" s="35" customFormat="1" ht="21" customHeight="1">
      <c r="B14" s="37" t="s">
        <v>35</v>
      </c>
    </row>
    <row r="15" spans="1:2" s="35" customFormat="1" ht="21" customHeight="1">
      <c r="B15" s="37" t="s">
        <v>36</v>
      </c>
    </row>
    <row r="16" spans="1:2" s="35" customFormat="1" ht="21" customHeight="1">
      <c r="B16" s="37" t="s">
        <v>37</v>
      </c>
    </row>
    <row r="17" spans="1:2" s="35" customFormat="1" ht="21" customHeight="1">
      <c r="B17" s="37" t="s">
        <v>38</v>
      </c>
    </row>
    <row r="18" spans="1:2" s="35" customFormat="1" ht="21" customHeight="1">
      <c r="B18" s="37" t="s">
        <v>39</v>
      </c>
    </row>
    <row r="19" spans="1:2" s="35" customFormat="1" ht="21" customHeight="1">
      <c r="B19" s="37" t="s">
        <v>40</v>
      </c>
    </row>
    <row r="20" spans="1:2" s="35" customFormat="1" ht="21" customHeight="1">
      <c r="B20" s="37" t="s">
        <v>41</v>
      </c>
    </row>
    <row r="21" spans="1:2" s="35" customFormat="1" ht="21" customHeight="1">
      <c r="B21" s="37" t="s">
        <v>42</v>
      </c>
    </row>
    <row r="22" spans="1:2" s="35" customFormat="1" ht="21" customHeight="1">
      <c r="B22" s="37" t="s">
        <v>43</v>
      </c>
    </row>
    <row r="23" spans="1:2" s="35" customFormat="1" ht="21" customHeight="1">
      <c r="B23" s="37" t="s">
        <v>44</v>
      </c>
    </row>
    <row r="24" spans="1:2" s="35" customFormat="1" ht="21" customHeight="1">
      <c r="B24" s="37"/>
    </row>
    <row r="25" spans="1:2" s="46" customFormat="1" ht="21" customHeight="1">
      <c r="A25" s="45" t="s">
        <v>50</v>
      </c>
      <c r="B25" s="36"/>
    </row>
    <row r="26" spans="1:2" s="46" customFormat="1" ht="21" customHeight="1">
      <c r="B26" s="47" t="s">
        <v>35</v>
      </c>
    </row>
    <row r="27" spans="1:2" s="46" customFormat="1" ht="21" customHeight="1">
      <c r="B27" s="47" t="s">
        <v>36</v>
      </c>
    </row>
    <row r="28" spans="1:2" s="46" customFormat="1" ht="21" customHeight="1">
      <c r="B28" s="47" t="s">
        <v>37</v>
      </c>
    </row>
    <row r="29" spans="1:2" s="46" customFormat="1" ht="21" customHeight="1">
      <c r="B29" s="47" t="s">
        <v>39</v>
      </c>
    </row>
    <row r="30" spans="1:2" s="46" customFormat="1" ht="21" customHeight="1">
      <c r="B30" s="47" t="s">
        <v>40</v>
      </c>
    </row>
    <row r="31" spans="1:2" s="46" customFormat="1" ht="21" customHeight="1">
      <c r="B31" s="47" t="s">
        <v>41</v>
      </c>
    </row>
    <row r="32" spans="1:2" s="46" customFormat="1" ht="21" customHeight="1">
      <c r="B32" s="47" t="s">
        <v>42</v>
      </c>
    </row>
    <row r="33" spans="1:2" s="46" customFormat="1" ht="21" customHeight="1">
      <c r="B33" s="47" t="s">
        <v>43</v>
      </c>
    </row>
    <row r="34" spans="1:2" s="46" customFormat="1" ht="21" customHeight="1">
      <c r="B34" s="47" t="s">
        <v>44</v>
      </c>
    </row>
    <row r="35" spans="1:2" s="46" customFormat="1" ht="21" customHeight="1">
      <c r="B35" s="37"/>
    </row>
    <row r="36" spans="1:2" s="46" customFormat="1" ht="21" customHeight="1">
      <c r="A36" s="45" t="s">
        <v>51</v>
      </c>
      <c r="B36" s="36"/>
    </row>
    <row r="37" spans="1:2" s="46" customFormat="1" ht="21" customHeight="1">
      <c r="B37" s="47" t="s">
        <v>35</v>
      </c>
    </row>
    <row r="38" spans="1:2" s="46" customFormat="1" ht="21" customHeight="1">
      <c r="B38" s="47" t="s">
        <v>36</v>
      </c>
    </row>
    <row r="39" spans="1:2" s="46" customFormat="1" ht="21" customHeight="1">
      <c r="B39" s="47" t="s">
        <v>37</v>
      </c>
    </row>
    <row r="40" spans="1:2" s="46" customFormat="1" ht="21" customHeight="1">
      <c r="B40" s="47" t="s">
        <v>39</v>
      </c>
    </row>
    <row r="41" spans="1:2" s="46" customFormat="1" ht="21" customHeight="1">
      <c r="B41" s="47" t="s">
        <v>40</v>
      </c>
    </row>
    <row r="42" spans="1:2" s="46" customFormat="1" ht="21" customHeight="1">
      <c r="B42" s="47" t="s">
        <v>41</v>
      </c>
    </row>
    <row r="43" spans="1:2" s="46" customFormat="1" ht="21" customHeight="1">
      <c r="B43" s="47" t="s">
        <v>42</v>
      </c>
    </row>
    <row r="44" spans="1:2" s="46" customFormat="1" ht="21" customHeight="1">
      <c r="B44" s="47" t="s">
        <v>43</v>
      </c>
    </row>
    <row r="45" spans="1:2" s="46" customFormat="1" ht="21" customHeight="1">
      <c r="B45" s="47" t="s">
        <v>44</v>
      </c>
    </row>
    <row r="46" spans="1:2" s="46" customFormat="1" ht="21" customHeight="1">
      <c r="B46" s="37"/>
    </row>
    <row r="47" spans="1:2" s="46" customFormat="1" ht="21" customHeight="1">
      <c r="A47" s="45" t="s">
        <v>52</v>
      </c>
      <c r="B47" s="36"/>
    </row>
    <row r="48" spans="1:2" s="46" customFormat="1" ht="21" customHeight="1">
      <c r="B48" s="47" t="s">
        <v>35</v>
      </c>
    </row>
    <row r="49" spans="1:2" s="46" customFormat="1" ht="21" customHeight="1">
      <c r="B49" s="47" t="s">
        <v>36</v>
      </c>
    </row>
    <row r="50" spans="1:2" s="46" customFormat="1" ht="21" customHeight="1">
      <c r="B50" s="47" t="s">
        <v>37</v>
      </c>
    </row>
    <row r="51" spans="1:2" s="46" customFormat="1" ht="21" customHeight="1">
      <c r="B51" s="47" t="s">
        <v>39</v>
      </c>
    </row>
    <row r="52" spans="1:2" s="46" customFormat="1" ht="21" customHeight="1">
      <c r="B52" s="47" t="s">
        <v>40</v>
      </c>
    </row>
    <row r="53" spans="1:2" s="46" customFormat="1" ht="21" customHeight="1">
      <c r="B53" s="47" t="s">
        <v>41</v>
      </c>
    </row>
    <row r="54" spans="1:2" s="46" customFormat="1" ht="21" customHeight="1">
      <c r="B54" s="47" t="s">
        <v>42</v>
      </c>
    </row>
    <row r="55" spans="1:2" s="46" customFormat="1" ht="21" customHeight="1">
      <c r="B55" s="47" t="s">
        <v>43</v>
      </c>
    </row>
    <row r="56" spans="1:2" s="46" customFormat="1" ht="21" customHeight="1">
      <c r="B56" s="47" t="s">
        <v>44</v>
      </c>
    </row>
    <row r="57" spans="1:2" s="46" customFormat="1" ht="21" customHeight="1">
      <c r="B57" s="37"/>
    </row>
    <row r="58" spans="1:2" s="46" customFormat="1" ht="21" customHeight="1">
      <c r="A58" s="45" t="s">
        <v>53</v>
      </c>
      <c r="B58" s="36"/>
    </row>
    <row r="59" spans="1:2" s="46" customFormat="1" ht="21" customHeight="1">
      <c r="B59" s="47" t="s">
        <v>35</v>
      </c>
    </row>
    <row r="60" spans="1:2" s="46" customFormat="1" ht="21" customHeight="1">
      <c r="B60" s="47" t="s">
        <v>36</v>
      </c>
    </row>
    <row r="61" spans="1:2" s="46" customFormat="1" ht="21" customHeight="1">
      <c r="B61" s="47" t="s">
        <v>37</v>
      </c>
    </row>
    <row r="62" spans="1:2" s="46" customFormat="1" ht="21" customHeight="1">
      <c r="B62" s="47" t="s">
        <v>39</v>
      </c>
    </row>
    <row r="63" spans="1:2" s="46" customFormat="1" ht="21" customHeight="1">
      <c r="B63" s="47" t="s">
        <v>40</v>
      </c>
    </row>
    <row r="64" spans="1:2" s="46" customFormat="1" ht="21" customHeight="1">
      <c r="B64" s="47" t="s">
        <v>41</v>
      </c>
    </row>
    <row r="65" spans="2:2" s="46" customFormat="1" ht="21" customHeight="1">
      <c r="B65" s="47" t="s">
        <v>42</v>
      </c>
    </row>
    <row r="66" spans="2:2" s="46" customFormat="1" ht="21" customHeight="1">
      <c r="B66" s="47" t="s">
        <v>43</v>
      </c>
    </row>
    <row r="67" spans="2:2" s="46" customFormat="1" ht="21" customHeight="1">
      <c r="B67" s="47" t="s">
        <v>44</v>
      </c>
    </row>
  </sheetData>
  <hyperlinks>
    <hyperlink ref="B10" location="Définitions!A1" display="Définitions et sources"/>
    <hyperlink ref="B14" location="établissements!A1" display="Etablissements"/>
    <hyperlink ref="B15" location="écrans!A1" display="Ecrans"/>
    <hyperlink ref="B16" location="fauteuils!A1" display="Fauteuils"/>
    <hyperlink ref="B17" location="multiplexes!A1" display="Multiplexes"/>
    <hyperlink ref="B18" location="séances!A1" display="Séances"/>
    <hyperlink ref="B19" location="entrées!A1" display="Entrées"/>
    <hyperlink ref="B20" location="recettes!A1" display="Recettes"/>
    <hyperlink ref="B21" location="RME!A1" display="Recette moyenne par entrée"/>
    <hyperlink ref="B22" location="'indice de fréquentation'!A1" display="Indice de fréquentation"/>
    <hyperlink ref="B23" location="'taux d''occupation des fauteuils'!A1" display="Taux moyen d'occupation des fauteuils"/>
    <hyperlink ref="B26" location="étabAE!A1" display="Etablissements"/>
    <hyperlink ref="B27" location="écransAE!A1" display="Ecrans"/>
    <hyperlink ref="B28" location="fauteuilsAE!A1" display="Fauteuils"/>
    <hyperlink ref="B29" location="'séances AE'!A1" display="Séances"/>
    <hyperlink ref="B30" location="entréesAE!A1" display="Entrées"/>
    <hyperlink ref="B31" location="recettesAE!A1" display="Recettes"/>
    <hyperlink ref="B32" location="RMEAE!A1" display="Recette moyenne par entrée"/>
    <hyperlink ref="B33" location="'indice de fréquentationAE'!A1" display="Indice de fréquentation"/>
    <hyperlink ref="B34" location="tmofAE!A1" display="Taux moyen d'occupation des fauteuils"/>
    <hyperlink ref="B37" location="étabP!A1" display="Etablissements"/>
    <hyperlink ref="B38" location="écransP!A1" display="Ecrans"/>
    <hyperlink ref="B39" location="fauteuilsP!A1" display="Fauteuils"/>
    <hyperlink ref="B40" location="séancesP!A1" display="Séances"/>
    <hyperlink ref="B41" location="entréesP!A1" display="Entrées"/>
    <hyperlink ref="B42" location="recettesP!A1" display="Recettes"/>
    <hyperlink ref="B43" location="RMEP!A1" display="Recette moyenne par entrée"/>
    <hyperlink ref="B44" location="'indice de fréquentationP'!A1" display="Indice de fréquentation"/>
    <hyperlink ref="B45" location="tmofP!A1" display="Taux moyen d'occupation des fauteuils"/>
    <hyperlink ref="B48" location="étabM!A1" display="Etablissements"/>
    <hyperlink ref="B49" location="écransM!A1" display="Ecrans"/>
    <hyperlink ref="B50" location="fauteuilsM!A1" display="Fauteuils"/>
    <hyperlink ref="B51" location="séancesM!A1" display="Séances"/>
    <hyperlink ref="B52" location="entréesM!A1" display="Entrées"/>
    <hyperlink ref="B53" location="recettesM!A1" display="Recettes"/>
    <hyperlink ref="B54" location="RMEM!A1" display="Recette moyenne par entrée"/>
    <hyperlink ref="B55" location="'indice de fréquentationM'!A1" display="Indice de fréquentation"/>
    <hyperlink ref="B56" location="tmofM!A1" display="Taux moyen d'occupation des fauteuils"/>
    <hyperlink ref="B59" location="étabG!A1" display="Etablissements"/>
    <hyperlink ref="B60" location="écransG!A1" display="Ecrans"/>
    <hyperlink ref="B61" location="fauteuilsG!A1" display="Fauteuils"/>
    <hyperlink ref="B62" location="séancesG!A1" display="Séances"/>
    <hyperlink ref="B63" location="entréesG!A1" display="Entrées"/>
    <hyperlink ref="B64" location="recettesG!A1" display="Recettes"/>
    <hyperlink ref="B65" location="RMEG!A1" display="Recette moyenne par entrée"/>
    <hyperlink ref="B66" location="'indice de fréquentationG'!A1" display="Indice de fréquentation"/>
    <hyperlink ref="B67" location="tmofG!A1" display="Taux moyen d'occupation des fauteuils"/>
    <hyperlink ref="B11" location="Fiche!E5" display="Fiche récapitulative"/>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sheetPr codeName="Feuil10"/>
  <dimension ref="A1:BC30"/>
  <sheetViews>
    <sheetView workbookViewId="0"/>
  </sheetViews>
  <sheetFormatPr baseColWidth="10" defaultColWidth="4.7109375" defaultRowHeight="12"/>
  <cols>
    <col min="1" max="1" width="29.140625" style="1" customWidth="1"/>
    <col min="2" max="25" width="8.42578125" style="1" bestFit="1" customWidth="1"/>
    <col min="26" max="31" width="7" style="1" bestFit="1" customWidth="1"/>
    <col min="32" max="38" width="6.42578125" style="1" bestFit="1" customWidth="1"/>
    <col min="39" max="40" width="6.42578125" style="4" bestFit="1" customWidth="1"/>
    <col min="41" max="48" width="7.85546875" style="4" bestFit="1" customWidth="1"/>
    <col min="49" max="50" width="7.8554687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27</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12"/>
      <c r="B7" s="13">
        <v>1966</v>
      </c>
      <c r="C7" s="13">
        <v>1967</v>
      </c>
      <c r="D7" s="13">
        <v>1968</v>
      </c>
      <c r="E7" s="13">
        <v>1969</v>
      </c>
      <c r="F7" s="13">
        <v>1970</v>
      </c>
      <c r="G7" s="13">
        <v>1971</v>
      </c>
      <c r="H7" s="13">
        <v>1972</v>
      </c>
      <c r="I7" s="13">
        <v>1973</v>
      </c>
      <c r="J7" s="13">
        <v>1974</v>
      </c>
      <c r="K7" s="13">
        <v>1975</v>
      </c>
      <c r="L7" s="13">
        <v>1976</v>
      </c>
      <c r="M7" s="13">
        <v>1977</v>
      </c>
      <c r="N7" s="13">
        <v>1978</v>
      </c>
      <c r="O7" s="13">
        <v>1979</v>
      </c>
      <c r="P7" s="13">
        <v>1980</v>
      </c>
      <c r="Q7" s="13">
        <v>1981</v>
      </c>
      <c r="R7" s="13">
        <v>1982</v>
      </c>
      <c r="S7" s="13">
        <v>1983</v>
      </c>
      <c r="T7" s="13">
        <v>1984</v>
      </c>
      <c r="U7" s="13">
        <v>1985</v>
      </c>
      <c r="V7" s="13">
        <v>1986</v>
      </c>
      <c r="W7" s="13">
        <v>1987</v>
      </c>
      <c r="X7" s="13">
        <v>1988</v>
      </c>
      <c r="Y7" s="13">
        <v>1989</v>
      </c>
      <c r="Z7" s="13">
        <v>1990</v>
      </c>
      <c r="AA7" s="13">
        <v>1991</v>
      </c>
      <c r="AB7" s="13">
        <v>1992</v>
      </c>
      <c r="AC7" s="13">
        <v>1993</v>
      </c>
      <c r="AD7" s="13">
        <v>1994</v>
      </c>
      <c r="AE7" s="13">
        <v>1995</v>
      </c>
      <c r="AF7" s="13">
        <v>1996</v>
      </c>
      <c r="AG7" s="13">
        <v>1997</v>
      </c>
      <c r="AH7" s="13">
        <v>1998</v>
      </c>
      <c r="AI7" s="13">
        <v>1999</v>
      </c>
      <c r="AJ7" s="13">
        <v>2000</v>
      </c>
      <c r="AK7" s="13">
        <v>2001</v>
      </c>
      <c r="AL7" s="13">
        <v>2002</v>
      </c>
      <c r="AM7" s="13">
        <v>2003</v>
      </c>
      <c r="AN7" s="13">
        <v>2004</v>
      </c>
      <c r="AO7" s="13">
        <v>2005</v>
      </c>
      <c r="AP7" s="13">
        <v>2006</v>
      </c>
      <c r="AQ7" s="13">
        <v>2007</v>
      </c>
      <c r="AR7" s="13">
        <v>2008</v>
      </c>
      <c r="AS7" s="13">
        <v>2009</v>
      </c>
      <c r="AT7" s="13">
        <v>2010</v>
      </c>
      <c r="AU7" s="13">
        <v>2011</v>
      </c>
      <c r="AV7" s="13">
        <v>2012</v>
      </c>
      <c r="AW7" s="13">
        <v>2013</v>
      </c>
      <c r="AX7" s="13">
        <v>2014</v>
      </c>
    </row>
    <row r="8" spans="1:55">
      <c r="A8" s="14" t="s">
        <v>1</v>
      </c>
      <c r="B8" s="26">
        <v>3091796.1085863858</v>
      </c>
      <c r="C8" s="26">
        <v>3019452.037252442</v>
      </c>
      <c r="D8" s="26">
        <v>2983099.9592961124</v>
      </c>
      <c r="E8" s="26">
        <v>3093109.761767921</v>
      </c>
      <c r="F8" s="26">
        <v>3219991.5543244453</v>
      </c>
      <c r="G8" s="26">
        <v>3332696.5029719938</v>
      </c>
      <c r="H8" s="26">
        <v>3625223.6045960332</v>
      </c>
      <c r="I8" s="26">
        <v>3979166.3173043355</v>
      </c>
      <c r="J8" s="26">
        <v>5005566.2185173724</v>
      </c>
      <c r="K8" s="26">
        <v>5763115.5700754775</v>
      </c>
      <c r="L8" s="26">
        <v>6375123.8267142512</v>
      </c>
      <c r="M8" s="26">
        <v>6656620.7845941121</v>
      </c>
      <c r="N8" s="26">
        <v>7685723.6068827678</v>
      </c>
      <c r="O8" s="26">
        <v>8581814.2042847313</v>
      </c>
      <c r="P8" s="26">
        <v>10581006.98673846</v>
      </c>
      <c r="Q8" s="26">
        <v>12435528.548365213</v>
      </c>
      <c r="R8" s="26">
        <v>14820312.916852783</v>
      </c>
      <c r="S8" s="26">
        <v>15413547.534365818</v>
      </c>
      <c r="T8" s="26">
        <v>16038736.837932974</v>
      </c>
      <c r="U8" s="26">
        <v>15851652.318673328</v>
      </c>
      <c r="V8" s="26">
        <v>17290421.428529575</v>
      </c>
      <c r="W8" s="26">
        <v>15877268.273841515</v>
      </c>
      <c r="X8" s="26">
        <v>14896565.380116679</v>
      </c>
      <c r="Y8" s="26">
        <v>14889059.802214075</v>
      </c>
      <c r="Z8" s="26">
        <v>15322814.080450084</v>
      </c>
      <c r="AA8" s="26">
        <v>15728935.521542748</v>
      </c>
      <c r="AB8" s="26">
        <v>15375914.17</v>
      </c>
      <c r="AC8" s="26">
        <v>17179289.890000001</v>
      </c>
      <c r="AD8" s="26">
        <v>16338612.489999998</v>
      </c>
      <c r="AE8" s="26">
        <v>17792431.310000002</v>
      </c>
      <c r="AF8" s="26">
        <v>18070268.990000002</v>
      </c>
      <c r="AG8" s="26">
        <v>19585906.300000001</v>
      </c>
      <c r="AH8" s="26">
        <v>21857716.73</v>
      </c>
      <c r="AI8" s="26">
        <v>20873992.950000003</v>
      </c>
      <c r="AJ8" s="26">
        <v>25368967.129999999</v>
      </c>
      <c r="AK8" s="26">
        <v>30626775.75</v>
      </c>
      <c r="AL8" s="26">
        <v>30501832.710000001</v>
      </c>
      <c r="AM8" s="26">
        <v>28323409.380000003</v>
      </c>
      <c r="AN8" s="26">
        <v>31779790.550000001</v>
      </c>
      <c r="AO8" s="26">
        <v>28547054.549999997</v>
      </c>
      <c r="AP8" s="26">
        <v>29883711.649999999</v>
      </c>
      <c r="AQ8" s="26">
        <v>29299314.479999997</v>
      </c>
      <c r="AR8" s="26">
        <v>31416603.23</v>
      </c>
      <c r="AS8" s="26">
        <v>34654385.43</v>
      </c>
      <c r="AT8" s="26">
        <v>35866791.390000001</v>
      </c>
      <c r="AU8" s="26">
        <v>37621234.170000002</v>
      </c>
      <c r="AV8" s="26">
        <v>36512842.980000004</v>
      </c>
      <c r="AW8" s="26">
        <v>34451066.670000002</v>
      </c>
      <c r="AX8" s="26">
        <v>35683814.799999997</v>
      </c>
    </row>
    <row r="9" spans="1:55">
      <c r="A9" s="14" t="s">
        <v>2</v>
      </c>
      <c r="B9" s="26">
        <v>4452759.0985384714</v>
      </c>
      <c r="C9" s="26">
        <v>4303394.5822668262</v>
      </c>
      <c r="D9" s="26">
        <v>4285315.5008636238</v>
      </c>
      <c r="E9" s="26">
        <v>4342419.3963933615</v>
      </c>
      <c r="F9" s="26">
        <v>4747996.7436889913</v>
      </c>
      <c r="G9" s="26">
        <v>4969026.4758208236</v>
      </c>
      <c r="H9" s="26">
        <v>5840162.6935911961</v>
      </c>
      <c r="I9" s="26">
        <v>6672647.2924292283</v>
      </c>
      <c r="J9" s="26">
        <v>8015174.1653797431</v>
      </c>
      <c r="K9" s="26">
        <v>9210046.542684963</v>
      </c>
      <c r="L9" s="26">
        <v>10220949.391499748</v>
      </c>
      <c r="M9" s="26">
        <v>10550217.163625054</v>
      </c>
      <c r="N9" s="26">
        <v>12049212.372152442</v>
      </c>
      <c r="O9" s="26">
        <v>13679090.397693751</v>
      </c>
      <c r="P9" s="26">
        <v>16494518.238238176</v>
      </c>
      <c r="Q9" s="26">
        <v>20647334.20026008</v>
      </c>
      <c r="R9" s="26">
        <v>24892121.129891139</v>
      </c>
      <c r="S9" s="26">
        <v>27561246.087777097</v>
      </c>
      <c r="T9" s="26">
        <v>27689535.289660759</v>
      </c>
      <c r="U9" s="26">
        <v>27364085.450723141</v>
      </c>
      <c r="V9" s="26">
        <v>28909196.118343461</v>
      </c>
      <c r="W9" s="26">
        <v>23454397.824777976</v>
      </c>
      <c r="X9" s="26">
        <v>21735289.722653642</v>
      </c>
      <c r="Y9" s="26">
        <v>21428684.415809121</v>
      </c>
      <c r="Z9" s="26">
        <v>22692246.183773339</v>
      </c>
      <c r="AA9" s="26">
        <v>23576341.763841771</v>
      </c>
      <c r="AB9" s="26">
        <v>24115994.690000001</v>
      </c>
      <c r="AC9" s="26">
        <v>27768675.699999999</v>
      </c>
      <c r="AD9" s="26">
        <v>26011236.91</v>
      </c>
      <c r="AE9" s="26">
        <v>27970178.829999998</v>
      </c>
      <c r="AF9" s="26">
        <v>28328723.969999999</v>
      </c>
      <c r="AG9" s="26">
        <v>31781069.079999998</v>
      </c>
      <c r="AH9" s="26">
        <v>39563028.799999997</v>
      </c>
      <c r="AI9" s="26">
        <v>35186097.590000004</v>
      </c>
      <c r="AJ9" s="26">
        <v>37963795.439999998</v>
      </c>
      <c r="AK9" s="26">
        <v>43337030.359999999</v>
      </c>
      <c r="AL9" s="26">
        <v>44614603.390000001</v>
      </c>
      <c r="AM9" s="26">
        <v>42737420.840000004</v>
      </c>
      <c r="AN9" s="26">
        <v>50342690.07</v>
      </c>
      <c r="AO9" s="26">
        <v>45094395.410000004</v>
      </c>
      <c r="AP9" s="26">
        <v>50527401.710000001</v>
      </c>
      <c r="AQ9" s="26">
        <v>48398582.179999992</v>
      </c>
      <c r="AR9" s="26">
        <v>50856255.68</v>
      </c>
      <c r="AS9" s="26">
        <v>56657460.440000005</v>
      </c>
      <c r="AT9" s="26">
        <v>61850549.150000006</v>
      </c>
      <c r="AU9" s="26">
        <v>65123259.390000001</v>
      </c>
      <c r="AV9" s="26">
        <v>60568871.350000001</v>
      </c>
      <c r="AW9" s="26">
        <v>57715274.529999994</v>
      </c>
      <c r="AX9" s="26">
        <v>61410899.109999999</v>
      </c>
    </row>
    <row r="10" spans="1:55">
      <c r="A10" s="14" t="s">
        <v>3</v>
      </c>
      <c r="B10" s="26">
        <v>1851545.2994632272</v>
      </c>
      <c r="C10" s="26">
        <v>1961860.3048675447</v>
      </c>
      <c r="D10" s="26">
        <v>2027690.6870419858</v>
      </c>
      <c r="E10" s="26">
        <v>2090337.323940441</v>
      </c>
      <c r="F10" s="26">
        <v>2282395.797285493</v>
      </c>
      <c r="G10" s="26">
        <v>2354441.0685456516</v>
      </c>
      <c r="H10" s="26">
        <v>2684498.3741312316</v>
      </c>
      <c r="I10" s="26">
        <v>2805915.4792158632</v>
      </c>
      <c r="J10" s="26">
        <v>3201868.8725023135</v>
      </c>
      <c r="K10" s="26">
        <v>3665714.063574289</v>
      </c>
      <c r="L10" s="26">
        <v>4166535.9162262166</v>
      </c>
      <c r="M10" s="26">
        <v>4217335.7399951518</v>
      </c>
      <c r="N10" s="26">
        <v>4753247.5451897001</v>
      </c>
      <c r="O10" s="26">
        <v>5486985.2749494258</v>
      </c>
      <c r="P10" s="26">
        <v>6967948.3563709212</v>
      </c>
      <c r="Q10" s="26">
        <v>9267634.1589463949</v>
      </c>
      <c r="R10" s="26">
        <v>11366716.263413608</v>
      </c>
      <c r="S10" s="26">
        <v>11793910.57645547</v>
      </c>
      <c r="T10" s="26">
        <v>12222207.858137041</v>
      </c>
      <c r="U10" s="26">
        <v>11600784.350193687</v>
      </c>
      <c r="V10" s="26">
        <v>12031646.663989373</v>
      </c>
      <c r="W10" s="26">
        <v>9929560.9658945389</v>
      </c>
      <c r="X10" s="26">
        <v>8416389.7905971594</v>
      </c>
      <c r="Y10" s="26">
        <v>8612059.2561092265</v>
      </c>
      <c r="Z10" s="26">
        <v>9035913.870491039</v>
      </c>
      <c r="AA10" s="26">
        <v>8860418.1382276248</v>
      </c>
      <c r="AB10" s="26">
        <v>8479175.629999999</v>
      </c>
      <c r="AC10" s="26">
        <v>10234335.41</v>
      </c>
      <c r="AD10" s="26">
        <v>9668176.0899999999</v>
      </c>
      <c r="AE10" s="26">
        <v>10445396.190000001</v>
      </c>
      <c r="AF10" s="26">
        <v>10696339.43</v>
      </c>
      <c r="AG10" s="26">
        <v>11332475.460000001</v>
      </c>
      <c r="AH10" s="26">
        <v>13241581.760000002</v>
      </c>
      <c r="AI10" s="26">
        <v>10756744.24</v>
      </c>
      <c r="AJ10" s="26">
        <v>11215366.689999999</v>
      </c>
      <c r="AK10" s="26">
        <v>14573435.27</v>
      </c>
      <c r="AL10" s="26">
        <v>14359091.829999998</v>
      </c>
      <c r="AM10" s="26">
        <v>13712669.439999999</v>
      </c>
      <c r="AN10" s="26">
        <v>16294790.870000001</v>
      </c>
      <c r="AO10" s="26">
        <v>14249965.309999999</v>
      </c>
      <c r="AP10" s="26">
        <v>16453519.010000002</v>
      </c>
      <c r="AQ10" s="26">
        <v>15449484.380000001</v>
      </c>
      <c r="AR10" s="26">
        <v>15624425.859999999</v>
      </c>
      <c r="AS10" s="26">
        <v>16613725.189999998</v>
      </c>
      <c r="AT10" s="26">
        <v>18256307.949999999</v>
      </c>
      <c r="AU10" s="26">
        <v>19133338.41</v>
      </c>
      <c r="AV10" s="26">
        <v>18432544.77</v>
      </c>
      <c r="AW10" s="26">
        <v>17827797.18</v>
      </c>
      <c r="AX10" s="26">
        <v>19562126.16</v>
      </c>
    </row>
    <row r="11" spans="1:55">
      <c r="A11" s="14" t="s">
        <v>4</v>
      </c>
      <c r="B11" s="26">
        <v>1858321.6582794297</v>
      </c>
      <c r="C11" s="26">
        <v>1892233.9421638921</v>
      </c>
      <c r="D11" s="26">
        <v>1878959.9013349961</v>
      </c>
      <c r="E11" s="26">
        <v>1905786.3548982632</v>
      </c>
      <c r="F11" s="26">
        <v>2125090.8215020192</v>
      </c>
      <c r="G11" s="26">
        <v>2247753.4350574808</v>
      </c>
      <c r="H11" s="26">
        <v>2566113.0226523997</v>
      </c>
      <c r="I11" s="26">
        <v>2835747.3127049487</v>
      </c>
      <c r="J11" s="26">
        <v>3261400.6710805739</v>
      </c>
      <c r="K11" s="26">
        <v>3598271.0756955105</v>
      </c>
      <c r="L11" s="26">
        <v>4041008.7856368632</v>
      </c>
      <c r="M11" s="26">
        <v>4273045.489262254</v>
      </c>
      <c r="N11" s="26">
        <v>4773994.3319455385</v>
      </c>
      <c r="O11" s="26">
        <v>5163030.808421894</v>
      </c>
      <c r="P11" s="26">
        <v>6548284.5674335361</v>
      </c>
      <c r="Q11" s="26">
        <v>8261754.0479025301</v>
      </c>
      <c r="R11" s="26">
        <v>10308845.396878149</v>
      </c>
      <c r="S11" s="26">
        <v>10894799.354225963</v>
      </c>
      <c r="T11" s="26">
        <v>11008166.541404391</v>
      </c>
      <c r="U11" s="26">
        <v>11515724.963679021</v>
      </c>
      <c r="V11" s="26">
        <v>11872425.35708854</v>
      </c>
      <c r="W11" s="26">
        <v>9642779.2274019122</v>
      </c>
      <c r="X11" s="26">
        <v>9407690.5148977004</v>
      </c>
      <c r="Y11" s="26">
        <v>9674063.9064129777</v>
      </c>
      <c r="Z11" s="26">
        <v>10154012.644369397</v>
      </c>
      <c r="AA11" s="26">
        <v>10193023.447246388</v>
      </c>
      <c r="AB11" s="26">
        <v>9961351.9500000011</v>
      </c>
      <c r="AC11" s="26">
        <v>12029119.48</v>
      </c>
      <c r="AD11" s="26">
        <v>11027818.140000001</v>
      </c>
      <c r="AE11" s="26">
        <v>11712772.890000001</v>
      </c>
      <c r="AF11" s="26">
        <v>12694545.710000001</v>
      </c>
      <c r="AG11" s="26">
        <v>13563433.389999999</v>
      </c>
      <c r="AH11" s="26">
        <v>17094402.910000004</v>
      </c>
      <c r="AI11" s="26">
        <v>14185187.5</v>
      </c>
      <c r="AJ11" s="26">
        <v>15249189</v>
      </c>
      <c r="AK11" s="26">
        <v>17553483.199999999</v>
      </c>
      <c r="AL11" s="26">
        <v>17110888.399999999</v>
      </c>
      <c r="AM11" s="26">
        <v>16220429.900000002</v>
      </c>
      <c r="AN11" s="26">
        <v>19101818.300000001</v>
      </c>
      <c r="AO11" s="26">
        <v>16416149.750000002</v>
      </c>
      <c r="AP11" s="26">
        <v>19534474.109999999</v>
      </c>
      <c r="AQ11" s="26">
        <v>17830235.439999998</v>
      </c>
      <c r="AR11" s="26">
        <v>19041403.649999999</v>
      </c>
      <c r="AS11" s="26">
        <v>19808720.330000002</v>
      </c>
      <c r="AT11" s="26">
        <v>20654909.329999998</v>
      </c>
      <c r="AU11" s="26">
        <v>23187498.84</v>
      </c>
      <c r="AV11" s="26">
        <v>21822560.639999997</v>
      </c>
      <c r="AW11" s="26">
        <v>20360207.27</v>
      </c>
      <c r="AX11" s="26">
        <v>23278896.77</v>
      </c>
    </row>
    <row r="12" spans="1:55">
      <c r="A12" s="14" t="s">
        <v>5</v>
      </c>
      <c r="B12" s="26">
        <v>2074278.3444646527</v>
      </c>
      <c r="C12" s="26">
        <v>2187926.3427328318</v>
      </c>
      <c r="D12" s="26">
        <v>2128147.5767466463</v>
      </c>
      <c r="E12" s="26">
        <v>2122903.3305536793</v>
      </c>
      <c r="F12" s="26">
        <v>2370013.2783094011</v>
      </c>
      <c r="G12" s="26">
        <v>2494146.8724321872</v>
      </c>
      <c r="H12" s="26">
        <v>3011505.022432873</v>
      </c>
      <c r="I12" s="26">
        <v>3325062.3135357955</v>
      </c>
      <c r="J12" s="26">
        <v>3816882.356617888</v>
      </c>
      <c r="K12" s="26">
        <v>4588179.2556524286</v>
      </c>
      <c r="L12" s="26">
        <v>5206546.7705962434</v>
      </c>
      <c r="M12" s="26">
        <v>5226999.4831978315</v>
      </c>
      <c r="N12" s="26">
        <v>6365600.7939544823</v>
      </c>
      <c r="O12" s="26">
        <v>6928663.7691190131</v>
      </c>
      <c r="P12" s="26">
        <v>8243916.5981916497</v>
      </c>
      <c r="Q12" s="26">
        <v>10710241.52497801</v>
      </c>
      <c r="R12" s="26">
        <v>13490294.638215614</v>
      </c>
      <c r="S12" s="26">
        <v>14434671.175092269</v>
      </c>
      <c r="T12" s="26">
        <v>14274426.37246039</v>
      </c>
      <c r="U12" s="26">
        <v>13542097.881416008</v>
      </c>
      <c r="V12" s="26">
        <v>14003909.542090852</v>
      </c>
      <c r="W12" s="26">
        <v>11155229.270659961</v>
      </c>
      <c r="X12" s="26">
        <v>10227432.147309354</v>
      </c>
      <c r="Y12" s="26">
        <v>10259039.182417627</v>
      </c>
      <c r="Z12" s="26">
        <v>10071504.099747904</v>
      </c>
      <c r="AA12" s="26">
        <v>10167265.993934566</v>
      </c>
      <c r="AB12" s="26">
        <v>10632993.74</v>
      </c>
      <c r="AC12" s="26">
        <v>13239958.42</v>
      </c>
      <c r="AD12" s="26">
        <v>12360901.09</v>
      </c>
      <c r="AE12" s="26">
        <v>13375712.010000002</v>
      </c>
      <c r="AF12" s="26">
        <v>13793218.060000001</v>
      </c>
      <c r="AG12" s="26">
        <v>14790091.1</v>
      </c>
      <c r="AH12" s="26">
        <v>17683667.400000002</v>
      </c>
      <c r="AI12" s="26">
        <v>14833228.59</v>
      </c>
      <c r="AJ12" s="26">
        <v>15933931.4</v>
      </c>
      <c r="AK12" s="26">
        <v>18663016.73</v>
      </c>
      <c r="AL12" s="26">
        <v>18213841.219999999</v>
      </c>
      <c r="AM12" s="26">
        <v>17163145.09</v>
      </c>
      <c r="AN12" s="26">
        <v>19855014.899999999</v>
      </c>
      <c r="AO12" s="26">
        <v>16974290.57</v>
      </c>
      <c r="AP12" s="26">
        <v>19375201.73</v>
      </c>
      <c r="AQ12" s="26">
        <v>17904761.310000002</v>
      </c>
      <c r="AR12" s="26">
        <v>19306385.049999997</v>
      </c>
      <c r="AS12" s="26">
        <v>19717753.379999999</v>
      </c>
      <c r="AT12" s="26">
        <v>20978730.270000003</v>
      </c>
      <c r="AU12" s="26">
        <v>22278862.789999999</v>
      </c>
      <c r="AV12" s="26">
        <v>20917126.609999999</v>
      </c>
      <c r="AW12" s="26">
        <v>21671936.649999999</v>
      </c>
      <c r="AX12" s="26">
        <v>24451979.920000002</v>
      </c>
    </row>
    <row r="13" spans="1:55">
      <c r="A13" s="14" t="s">
        <v>6</v>
      </c>
      <c r="B13" s="26">
        <v>3290325.4329170967</v>
      </c>
      <c r="C13" s="26">
        <v>3327203.6124319127</v>
      </c>
      <c r="D13" s="26">
        <v>3406457.8928191937</v>
      </c>
      <c r="E13" s="26">
        <v>3541378.6269526812</v>
      </c>
      <c r="F13" s="26">
        <v>3845390.7801883356</v>
      </c>
      <c r="G13" s="26">
        <v>4151397.1190184727</v>
      </c>
      <c r="H13" s="26">
        <v>4772076.6757577099</v>
      </c>
      <c r="I13" s="26">
        <v>5333649.4617787451</v>
      </c>
      <c r="J13" s="26">
        <v>6267826.2447081134</v>
      </c>
      <c r="K13" s="26">
        <v>7092505.7587616267</v>
      </c>
      <c r="L13" s="26">
        <v>8202186.2713562017</v>
      </c>
      <c r="M13" s="26">
        <v>8390874.7067262027</v>
      </c>
      <c r="N13" s="26">
        <v>10191235.24865197</v>
      </c>
      <c r="O13" s="26">
        <v>11902993.336453458</v>
      </c>
      <c r="P13" s="26">
        <v>14851212.655707616</v>
      </c>
      <c r="Q13" s="26">
        <v>17948027.690839492</v>
      </c>
      <c r="R13" s="26">
        <v>22577013.279833894</v>
      </c>
      <c r="S13" s="26">
        <v>24297220.24461969</v>
      </c>
      <c r="T13" s="26">
        <v>24778424.195488423</v>
      </c>
      <c r="U13" s="26">
        <v>25468699.015331801</v>
      </c>
      <c r="V13" s="26">
        <v>26229730.633237366</v>
      </c>
      <c r="W13" s="26">
        <v>21767056.615699902</v>
      </c>
      <c r="X13" s="26">
        <v>21256333.255588703</v>
      </c>
      <c r="Y13" s="26">
        <v>21109932.906165618</v>
      </c>
      <c r="Z13" s="26">
        <v>21800775.628324009</v>
      </c>
      <c r="AA13" s="26">
        <v>22550725.100832716</v>
      </c>
      <c r="AB13" s="26">
        <v>22516656.939999998</v>
      </c>
      <c r="AC13" s="26">
        <v>26668586.710000001</v>
      </c>
      <c r="AD13" s="26">
        <v>25777476.09</v>
      </c>
      <c r="AE13" s="26">
        <v>27092801.34</v>
      </c>
      <c r="AF13" s="26">
        <v>28436796.960000001</v>
      </c>
      <c r="AG13" s="26">
        <v>30683137.360000003</v>
      </c>
      <c r="AH13" s="26">
        <v>36066491.340000004</v>
      </c>
      <c r="AI13" s="26">
        <v>31246564.84</v>
      </c>
      <c r="AJ13" s="26">
        <v>33019302.93</v>
      </c>
      <c r="AK13" s="26">
        <v>37158489.920000002</v>
      </c>
      <c r="AL13" s="26">
        <v>36187726.399999999</v>
      </c>
      <c r="AM13" s="26">
        <v>35601691.609999999</v>
      </c>
      <c r="AN13" s="26">
        <v>42831552.789999999</v>
      </c>
      <c r="AO13" s="26">
        <v>38520753.120000005</v>
      </c>
      <c r="AP13" s="26">
        <v>45070279.079999998</v>
      </c>
      <c r="AQ13" s="26">
        <v>43468161.950000003</v>
      </c>
      <c r="AR13" s="26">
        <v>47912371.419999994</v>
      </c>
      <c r="AS13" s="26">
        <v>53210877.99000001</v>
      </c>
      <c r="AT13" s="26">
        <v>55513084.939999998</v>
      </c>
      <c r="AU13" s="26">
        <v>60025179.630000003</v>
      </c>
      <c r="AV13" s="26">
        <v>56934176.660000004</v>
      </c>
      <c r="AW13" s="26">
        <v>52597023.099999994</v>
      </c>
      <c r="AX13" s="26">
        <v>57271951.61999999</v>
      </c>
    </row>
    <row r="14" spans="1:55">
      <c r="A14" s="14" t="s">
        <v>7</v>
      </c>
      <c r="B14" s="26">
        <v>2751508.2543520387</v>
      </c>
      <c r="C14" s="26">
        <v>2877261.7717319885</v>
      </c>
      <c r="D14" s="26">
        <v>2767922.8973850422</v>
      </c>
      <c r="E14" s="26">
        <v>2906873.1639421489</v>
      </c>
      <c r="F14" s="26">
        <v>3170796.7138089845</v>
      </c>
      <c r="G14" s="26">
        <v>3340669.2816754756</v>
      </c>
      <c r="H14" s="26">
        <v>3751421.0535141784</v>
      </c>
      <c r="I14" s="26">
        <v>6319466.5199090801</v>
      </c>
      <c r="J14" s="26">
        <v>4803778.7537902631</v>
      </c>
      <c r="K14" s="26">
        <v>5625227.7207194986</v>
      </c>
      <c r="L14" s="26">
        <v>6249249.4172636317</v>
      </c>
      <c r="M14" s="26">
        <v>6776854.4279579297</v>
      </c>
      <c r="N14" s="26">
        <v>8703301.588366311</v>
      </c>
      <c r="O14" s="26">
        <v>9605331.7519288622</v>
      </c>
      <c r="P14" s="26">
        <v>11267417.528892901</v>
      </c>
      <c r="Q14" s="26">
        <v>14952582.10522946</v>
      </c>
      <c r="R14" s="26">
        <v>17838063.927970886</v>
      </c>
      <c r="S14" s="26">
        <v>21062206.973932743</v>
      </c>
      <c r="T14" s="26">
        <v>21358353.977471083</v>
      </c>
      <c r="U14" s="26">
        <v>20325437.795465253</v>
      </c>
      <c r="V14" s="26">
        <v>20863143.507055033</v>
      </c>
      <c r="W14" s="26">
        <v>16183545.9273762</v>
      </c>
      <c r="X14" s="26">
        <v>15791035.537937162</v>
      </c>
      <c r="Y14" s="26">
        <v>15635103.794953402</v>
      </c>
      <c r="Z14" s="26">
        <v>16472233.821131315</v>
      </c>
      <c r="AA14" s="26">
        <v>16024560.946061032</v>
      </c>
      <c r="AB14" s="26">
        <v>15530499.080000002</v>
      </c>
      <c r="AC14" s="26">
        <v>18161185.960000001</v>
      </c>
      <c r="AD14" s="26">
        <v>18026768.219999999</v>
      </c>
      <c r="AE14" s="26">
        <v>19827357.75</v>
      </c>
      <c r="AF14" s="26">
        <v>20968643.310000002</v>
      </c>
      <c r="AG14" s="26">
        <v>22694574.200000003</v>
      </c>
      <c r="AH14" s="26">
        <v>26825700.520000003</v>
      </c>
      <c r="AI14" s="26">
        <v>22380189.140000001</v>
      </c>
      <c r="AJ14" s="26">
        <v>23348155.259999998</v>
      </c>
      <c r="AK14" s="26">
        <v>28117868.66</v>
      </c>
      <c r="AL14" s="26">
        <v>27392689.949999999</v>
      </c>
      <c r="AM14" s="26">
        <v>26697101.16</v>
      </c>
      <c r="AN14" s="26">
        <v>30783293.670000002</v>
      </c>
      <c r="AO14" s="26">
        <v>26996812.600000001</v>
      </c>
      <c r="AP14" s="26">
        <v>30758672.359999999</v>
      </c>
      <c r="AQ14" s="26">
        <v>29054157.27</v>
      </c>
      <c r="AR14" s="26">
        <v>33378487.039999999</v>
      </c>
      <c r="AS14" s="26">
        <v>37847991.450000003</v>
      </c>
      <c r="AT14" s="26">
        <v>40368271.129999995</v>
      </c>
      <c r="AU14" s="26">
        <v>43318699.049999997</v>
      </c>
      <c r="AV14" s="26">
        <v>40635524.079999998</v>
      </c>
      <c r="AW14" s="26">
        <v>38834525.490000002</v>
      </c>
      <c r="AX14" s="26">
        <v>42548172.719999999</v>
      </c>
    </row>
    <row r="15" spans="1:55">
      <c r="A15" s="14" t="s">
        <v>8</v>
      </c>
      <c r="B15" s="26">
        <v>1994286.6681809935</v>
      </c>
      <c r="C15" s="26">
        <v>1983558.8308379971</v>
      </c>
      <c r="D15" s="26">
        <v>1999993.5971412761</v>
      </c>
      <c r="E15" s="26">
        <v>1902811.769673927</v>
      </c>
      <c r="F15" s="26">
        <v>2126036.1578579084</v>
      </c>
      <c r="G15" s="26">
        <v>2226663.0282167885</v>
      </c>
      <c r="H15" s="26">
        <v>2608051.4423963763</v>
      </c>
      <c r="I15" s="26">
        <v>2884254.7606016854</v>
      </c>
      <c r="J15" s="26">
        <v>3790417.2072254736</v>
      </c>
      <c r="K15" s="26">
        <v>4432962.3740580557</v>
      </c>
      <c r="L15" s="26">
        <v>4710660.4548773775</v>
      </c>
      <c r="M15" s="26">
        <v>4782690.7861338472</v>
      </c>
      <c r="N15" s="26">
        <v>5702432.0191719886</v>
      </c>
      <c r="O15" s="26">
        <v>6135816.067211723</v>
      </c>
      <c r="P15" s="26">
        <v>7243610.633014055</v>
      </c>
      <c r="Q15" s="26">
        <v>9077469.7121914998</v>
      </c>
      <c r="R15" s="26">
        <v>11021231.574630655</v>
      </c>
      <c r="S15" s="26">
        <v>11231797.968464397</v>
      </c>
      <c r="T15" s="26">
        <v>10990102.552453894</v>
      </c>
      <c r="U15" s="26">
        <v>10672646.225286109</v>
      </c>
      <c r="V15" s="26">
        <v>10929383.413236184</v>
      </c>
      <c r="W15" s="26">
        <v>8322600.6848803246</v>
      </c>
      <c r="X15" s="26">
        <v>8212034.3196074599</v>
      </c>
      <c r="Y15" s="26">
        <v>8145232.511540818</v>
      </c>
      <c r="Z15" s="26">
        <v>8996573.1485075317</v>
      </c>
      <c r="AA15" s="26">
        <v>8737059.2685214151</v>
      </c>
      <c r="AB15" s="26">
        <v>8613830.4600000009</v>
      </c>
      <c r="AC15" s="26">
        <v>10611861.66</v>
      </c>
      <c r="AD15" s="26">
        <v>10257633.960000001</v>
      </c>
      <c r="AE15" s="26">
        <v>11092137.710000001</v>
      </c>
      <c r="AF15" s="26">
        <v>11211543.920000002</v>
      </c>
      <c r="AG15" s="26">
        <v>12025846.49</v>
      </c>
      <c r="AH15" s="26">
        <v>14239475.379999999</v>
      </c>
      <c r="AI15" s="26">
        <v>11688117.180000002</v>
      </c>
      <c r="AJ15" s="26">
        <v>12147892.800000001</v>
      </c>
      <c r="AK15" s="26">
        <v>15817058.939999999</v>
      </c>
      <c r="AL15" s="26">
        <v>15792594.9</v>
      </c>
      <c r="AM15" s="26">
        <v>14760913.84</v>
      </c>
      <c r="AN15" s="26">
        <v>17677408.690000001</v>
      </c>
      <c r="AO15" s="26">
        <v>15757234.5</v>
      </c>
      <c r="AP15" s="26">
        <v>18100558.73</v>
      </c>
      <c r="AQ15" s="26">
        <v>17066171.080000002</v>
      </c>
      <c r="AR15" s="26">
        <v>18479251.460000001</v>
      </c>
      <c r="AS15" s="26">
        <v>19336442.039999999</v>
      </c>
      <c r="AT15" s="26">
        <v>20263485.969999999</v>
      </c>
      <c r="AU15" s="26">
        <v>22328746.420000002</v>
      </c>
      <c r="AV15" s="26">
        <v>20874029.350000001</v>
      </c>
      <c r="AW15" s="26">
        <v>20108280.559999999</v>
      </c>
      <c r="AX15" s="26">
        <v>22262675.630000003</v>
      </c>
    </row>
    <row r="16" spans="1:55">
      <c r="A16" s="14" t="s">
        <v>22</v>
      </c>
      <c r="B16" s="26">
        <v>335560.56265883282</v>
      </c>
      <c r="C16" s="26">
        <v>321954.18297235947</v>
      </c>
      <c r="D16" s="26">
        <v>326242.87872528227</v>
      </c>
      <c r="E16" s="26">
        <v>375620.96295946231</v>
      </c>
      <c r="F16" s="26">
        <v>429650.87650562462</v>
      </c>
      <c r="G16" s="26">
        <v>423937.08733956644</v>
      </c>
      <c r="H16" s="26">
        <v>439852.61229013489</v>
      </c>
      <c r="I16" s="26">
        <v>516548.34082112089</v>
      </c>
      <c r="J16" s="26">
        <v>545630.88739048445</v>
      </c>
      <c r="K16" s="26">
        <v>602865.58417701162</v>
      </c>
      <c r="L16" s="26">
        <v>751964.0769135782</v>
      </c>
      <c r="M16" s="26">
        <v>823537.67091440444</v>
      </c>
      <c r="N16" s="26">
        <v>902390.09569224808</v>
      </c>
      <c r="O16" s="26">
        <v>992294.92177078687</v>
      </c>
      <c r="P16" s="26">
        <v>1176925.7740979972</v>
      </c>
      <c r="Q16" s="26">
        <v>1538612.4395349086</v>
      </c>
      <c r="R16" s="26">
        <v>1980522.1988636451</v>
      </c>
      <c r="S16" s="26">
        <v>2004279.0914648368</v>
      </c>
      <c r="T16" s="26">
        <v>1817630.2714964547</v>
      </c>
      <c r="U16" s="26">
        <v>1614969.4263495931</v>
      </c>
      <c r="V16" s="26">
        <v>1743307.2594697517</v>
      </c>
      <c r="W16" s="26">
        <v>1587831.9767911616</v>
      </c>
      <c r="X16" s="26">
        <v>1366998.2940954971</v>
      </c>
      <c r="Y16" s="26">
        <v>1474764.6568296398</v>
      </c>
      <c r="Z16" s="26">
        <v>1421147.6498966285</v>
      </c>
      <c r="AA16" s="26">
        <v>1404242.1992745283</v>
      </c>
      <c r="AB16" s="26">
        <v>1469628.27</v>
      </c>
      <c r="AC16" s="26">
        <v>1802647.71</v>
      </c>
      <c r="AD16" s="26">
        <v>1548581.15</v>
      </c>
      <c r="AE16" s="26">
        <v>1683137.22</v>
      </c>
      <c r="AF16" s="26">
        <v>1700275.56</v>
      </c>
      <c r="AG16" s="26">
        <v>1800246.42</v>
      </c>
      <c r="AH16" s="26">
        <v>2247597.2999999998</v>
      </c>
      <c r="AI16" s="26">
        <v>1868160.6099999999</v>
      </c>
      <c r="AJ16" s="26">
        <v>1842602.75</v>
      </c>
      <c r="AK16" s="26">
        <v>2142181.2199999997</v>
      </c>
      <c r="AL16" s="26">
        <v>2160670.2800000003</v>
      </c>
      <c r="AM16" s="26">
        <v>2011792.7799999998</v>
      </c>
      <c r="AN16" s="26">
        <v>2601089.06</v>
      </c>
      <c r="AO16" s="26">
        <v>1736975.23</v>
      </c>
      <c r="AP16" s="26">
        <v>1846429.93</v>
      </c>
      <c r="AQ16" s="26">
        <v>1983427.96</v>
      </c>
      <c r="AR16" s="26">
        <v>2041459.4200000002</v>
      </c>
      <c r="AS16" s="26">
        <v>2371825.5300000003</v>
      </c>
      <c r="AT16" s="26">
        <v>2698310.17</v>
      </c>
      <c r="AU16" s="26">
        <v>2809333.8899999997</v>
      </c>
      <c r="AV16" s="26">
        <v>2433416.42</v>
      </c>
      <c r="AW16" s="26">
        <v>2293944.1</v>
      </c>
      <c r="AX16" s="26">
        <v>2667977.6</v>
      </c>
    </row>
    <row r="17" spans="1:50">
      <c r="A17" s="14" t="s">
        <v>9</v>
      </c>
      <c r="B17" s="26">
        <v>1478350.1052660465</v>
      </c>
      <c r="C17" s="26">
        <v>1475137.3946767855</v>
      </c>
      <c r="D17" s="26">
        <v>1468421.8630184599</v>
      </c>
      <c r="E17" s="26">
        <v>1470445.4712732695</v>
      </c>
      <c r="F17" s="26">
        <v>1657295.6763934218</v>
      </c>
      <c r="G17" s="26">
        <v>1722703.164994047</v>
      </c>
      <c r="H17" s="26">
        <v>2155619.0421018451</v>
      </c>
      <c r="I17" s="26">
        <v>2359548.4155211393</v>
      </c>
      <c r="J17" s="26">
        <v>2762153.0069806403</v>
      </c>
      <c r="K17" s="26">
        <v>3157530.2954309508</v>
      </c>
      <c r="L17" s="26">
        <v>3358932.9788385518</v>
      </c>
      <c r="M17" s="26">
        <v>3633470.0292854565</v>
      </c>
      <c r="N17" s="26">
        <v>4233632.6923868489</v>
      </c>
      <c r="O17" s="26">
        <v>4714022.7179525495</v>
      </c>
      <c r="P17" s="26">
        <v>5660753.8299004352</v>
      </c>
      <c r="Q17" s="26">
        <v>6763970.5041641444</v>
      </c>
      <c r="R17" s="26">
        <v>9123945.6244845316</v>
      </c>
      <c r="S17" s="26">
        <v>9558524.567921374</v>
      </c>
      <c r="T17" s="26">
        <v>9804468.5855932645</v>
      </c>
      <c r="U17" s="26">
        <v>9088796.0643761717</v>
      </c>
      <c r="V17" s="26">
        <v>9460911.050294226</v>
      </c>
      <c r="W17" s="26">
        <v>7831449.569619881</v>
      </c>
      <c r="X17" s="26">
        <v>7191356.9608853105</v>
      </c>
      <c r="Y17" s="26">
        <v>7335874.3932400914</v>
      </c>
      <c r="Z17" s="26">
        <v>7660940.0885500452</v>
      </c>
      <c r="AA17" s="26">
        <v>7800989.475073358</v>
      </c>
      <c r="AB17" s="26">
        <v>7530699.4500000011</v>
      </c>
      <c r="AC17" s="26">
        <v>9210462.6699999999</v>
      </c>
      <c r="AD17" s="26">
        <v>8226300.5</v>
      </c>
      <c r="AE17" s="26">
        <v>9041452.7300000004</v>
      </c>
      <c r="AF17" s="26">
        <v>9047191.1400000006</v>
      </c>
      <c r="AG17" s="26">
        <v>9477099.5499999989</v>
      </c>
      <c r="AH17" s="26">
        <v>11592291.130000001</v>
      </c>
      <c r="AI17" s="26">
        <v>9510386.879999999</v>
      </c>
      <c r="AJ17" s="26">
        <v>10396966.49</v>
      </c>
      <c r="AK17" s="26">
        <v>12394445.48</v>
      </c>
      <c r="AL17" s="26">
        <v>12389775.039999999</v>
      </c>
      <c r="AM17" s="26">
        <v>12498877.289999999</v>
      </c>
      <c r="AN17" s="26">
        <v>15495792.289999999</v>
      </c>
      <c r="AO17" s="26">
        <v>14157432.040000001</v>
      </c>
      <c r="AP17" s="26">
        <v>16472341.700000001</v>
      </c>
      <c r="AQ17" s="26">
        <v>15328556.320000002</v>
      </c>
      <c r="AR17" s="26">
        <v>16969293.34</v>
      </c>
      <c r="AS17" s="26">
        <v>17561425.510000002</v>
      </c>
      <c r="AT17" s="26">
        <v>18355069.659999996</v>
      </c>
      <c r="AU17" s="26">
        <v>19450088.41</v>
      </c>
      <c r="AV17" s="26">
        <v>18032680.990000002</v>
      </c>
      <c r="AW17" s="26">
        <v>16932119.59</v>
      </c>
      <c r="AX17" s="26">
        <v>18955315.199999999</v>
      </c>
    </row>
    <row r="18" spans="1:50">
      <c r="A18" s="14" t="s">
        <v>10</v>
      </c>
      <c r="B18" s="26">
        <v>2744555.0546758398</v>
      </c>
      <c r="C18" s="26">
        <v>2873206.1705264216</v>
      </c>
      <c r="D18" s="26">
        <v>2848514.0032044784</v>
      </c>
      <c r="E18" s="26">
        <v>2786074.8494184832</v>
      </c>
      <c r="F18" s="26">
        <v>3059744.6174063236</v>
      </c>
      <c r="G18" s="26">
        <v>3332591.922946169</v>
      </c>
      <c r="H18" s="26">
        <v>3957279.5167975952</v>
      </c>
      <c r="I18" s="26">
        <v>4412251.4128212668</v>
      </c>
      <c r="J18" s="26">
        <v>5123846.8375213612</v>
      </c>
      <c r="K18" s="26">
        <v>5797349.9787333617</v>
      </c>
      <c r="L18" s="26">
        <v>6387281.6358389352</v>
      </c>
      <c r="M18" s="26">
        <v>6419394.4115239261</v>
      </c>
      <c r="N18" s="26">
        <v>7831746.5931455875</v>
      </c>
      <c r="O18" s="26">
        <v>8322471.7473858809</v>
      </c>
      <c r="P18" s="26">
        <v>10211960.844994413</v>
      </c>
      <c r="Q18" s="26">
        <v>12379944.11219028</v>
      </c>
      <c r="R18" s="26">
        <v>14318009.717100359</v>
      </c>
      <c r="S18" s="26">
        <v>15825179.089482998</v>
      </c>
      <c r="T18" s="26">
        <v>15699334.102692707</v>
      </c>
      <c r="U18" s="26">
        <v>15203882.114223951</v>
      </c>
      <c r="V18" s="26">
        <v>15282936.172539642</v>
      </c>
      <c r="W18" s="26">
        <v>12377389.331455326</v>
      </c>
      <c r="X18" s="26">
        <v>11501272.904361583</v>
      </c>
      <c r="Y18" s="26">
        <v>11319112.407292543</v>
      </c>
      <c r="Z18" s="26">
        <v>12043837.511331931</v>
      </c>
      <c r="AA18" s="26">
        <v>12272397.901918104</v>
      </c>
      <c r="AB18" s="26">
        <v>12049047.91</v>
      </c>
      <c r="AC18" s="26">
        <v>14860731.450000001</v>
      </c>
      <c r="AD18" s="26">
        <v>13734401.85</v>
      </c>
      <c r="AE18" s="26">
        <v>15305641.77</v>
      </c>
      <c r="AF18" s="26">
        <v>16095116.65</v>
      </c>
      <c r="AG18" s="26">
        <v>17410888.109999999</v>
      </c>
      <c r="AH18" s="26">
        <v>20810428.169999998</v>
      </c>
      <c r="AI18" s="26">
        <v>18466482.629999999</v>
      </c>
      <c r="AJ18" s="26">
        <v>20983268.120000001</v>
      </c>
      <c r="AK18" s="26">
        <v>23711433.52</v>
      </c>
      <c r="AL18" s="26">
        <v>24745520.989999998</v>
      </c>
      <c r="AM18" s="26">
        <v>22424680.850000001</v>
      </c>
      <c r="AN18" s="26">
        <v>28336810.210000001</v>
      </c>
      <c r="AO18" s="26">
        <v>25532504.09</v>
      </c>
      <c r="AP18" s="26">
        <v>28711655.369999997</v>
      </c>
      <c r="AQ18" s="26">
        <v>26330562.470000003</v>
      </c>
      <c r="AR18" s="26">
        <v>28307079.329999998</v>
      </c>
      <c r="AS18" s="26">
        <v>28903366.289999999</v>
      </c>
      <c r="AT18" s="26">
        <v>30934426.510000002</v>
      </c>
      <c r="AU18" s="26">
        <v>33489121.710000001</v>
      </c>
      <c r="AV18" s="26">
        <v>31024695.73</v>
      </c>
      <c r="AW18" s="26">
        <v>28836371.280000001</v>
      </c>
      <c r="AX18" s="26">
        <v>32338937.199999999</v>
      </c>
    </row>
    <row r="19" spans="1:50">
      <c r="A19" s="14" t="s">
        <v>11</v>
      </c>
      <c r="B19" s="26">
        <v>45833816.698350653</v>
      </c>
      <c r="C19" s="26">
        <v>45597845.590488404</v>
      </c>
      <c r="D19" s="26">
        <v>46154665.778397053</v>
      </c>
      <c r="E19" s="26">
        <v>48161539.552135289</v>
      </c>
      <c r="F19" s="26">
        <v>53036967.667087927</v>
      </c>
      <c r="G19" s="26">
        <v>56370644.56968978</v>
      </c>
      <c r="H19" s="26">
        <v>64851670.002759337</v>
      </c>
      <c r="I19" s="26">
        <v>70424142.588614807</v>
      </c>
      <c r="J19" s="26">
        <v>79052980.14961347</v>
      </c>
      <c r="K19" s="26">
        <v>89642029.736705288</v>
      </c>
      <c r="L19" s="26">
        <v>99879251.688753992</v>
      </c>
      <c r="M19" s="26">
        <v>106152668.84872028</v>
      </c>
      <c r="N19" s="26">
        <v>115445301.90241128</v>
      </c>
      <c r="O19" s="26">
        <v>126321806.7647727</v>
      </c>
      <c r="P19" s="26">
        <v>155609180.47981805</v>
      </c>
      <c r="Q19" s="26">
        <v>185317707.10580117</v>
      </c>
      <c r="R19" s="26">
        <v>211833659.21851587</v>
      </c>
      <c r="S19" s="26">
        <v>224319401.88152578</v>
      </c>
      <c r="T19" s="26">
        <v>232038633.93484637</v>
      </c>
      <c r="U19" s="26">
        <v>227016984.04011235</v>
      </c>
      <c r="V19" s="26">
        <v>220322635.93461764</v>
      </c>
      <c r="W19" s="26">
        <v>198446247.483051</v>
      </c>
      <c r="X19" s="26">
        <v>197990280.34066635</v>
      </c>
      <c r="Y19" s="26">
        <v>202000756.81089106</v>
      </c>
      <c r="Z19" s="26">
        <v>206272959.7661258</v>
      </c>
      <c r="AA19" s="26">
        <v>214409243.16963902</v>
      </c>
      <c r="AB19" s="26">
        <v>223363550.36986873</v>
      </c>
      <c r="AC19" s="26">
        <v>242872398.7081202</v>
      </c>
      <c r="AD19" s="26">
        <v>234811513.61748949</v>
      </c>
      <c r="AE19" s="26">
        <v>234816294.69751164</v>
      </c>
      <c r="AF19" s="26">
        <v>246932616.46668226</v>
      </c>
      <c r="AG19" s="26">
        <v>261301230.62000003</v>
      </c>
      <c r="AH19" s="26">
        <v>281902709.24999994</v>
      </c>
      <c r="AI19" s="26">
        <v>267830792.59</v>
      </c>
      <c r="AJ19" s="26">
        <v>295470034.46000004</v>
      </c>
      <c r="AK19" s="26">
        <v>326230543.46000004</v>
      </c>
      <c r="AL19" s="26">
        <v>330292125.31999999</v>
      </c>
      <c r="AM19" s="26">
        <v>328865266.74000001</v>
      </c>
      <c r="AN19" s="26">
        <v>361234171.08999997</v>
      </c>
      <c r="AO19" s="26">
        <v>334239716.13000005</v>
      </c>
      <c r="AP19" s="26">
        <v>351220545.27999997</v>
      </c>
      <c r="AQ19" s="26">
        <v>326588534.06999999</v>
      </c>
      <c r="AR19" s="26">
        <v>345186136.84000003</v>
      </c>
      <c r="AS19" s="26">
        <v>370845082.75</v>
      </c>
      <c r="AT19" s="26">
        <v>378347782.46000004</v>
      </c>
      <c r="AU19" s="26">
        <v>390696333.05000001</v>
      </c>
      <c r="AV19" s="26">
        <v>380694584.17999995</v>
      </c>
      <c r="AW19" s="26">
        <v>370476278.71999997</v>
      </c>
      <c r="AX19" s="26">
        <v>378106411.98000002</v>
      </c>
    </row>
    <row r="20" spans="1:50">
      <c r="A20" s="14" t="s">
        <v>12</v>
      </c>
      <c r="B20" s="26">
        <v>3918782.0238216827</v>
      </c>
      <c r="C20" s="26">
        <v>3828540.1329660332</v>
      </c>
      <c r="D20" s="26">
        <v>3879766.8139832336</v>
      </c>
      <c r="E20" s="26">
        <v>3939375.9042132334</v>
      </c>
      <c r="F20" s="26">
        <v>4211614.9381743018</v>
      </c>
      <c r="G20" s="26">
        <v>4375426.4380134679</v>
      </c>
      <c r="H20" s="26">
        <v>5288334.906099028</v>
      </c>
      <c r="I20" s="26">
        <v>6134564.0034331512</v>
      </c>
      <c r="J20" s="26">
        <v>6920901.6749573518</v>
      </c>
      <c r="K20" s="26">
        <v>8133796.7275293963</v>
      </c>
      <c r="L20" s="26">
        <v>8941555.1629146412</v>
      </c>
      <c r="M20" s="26">
        <v>7654400.9744541189</v>
      </c>
      <c r="N20" s="26">
        <v>11214149.555534892</v>
      </c>
      <c r="O20" s="26">
        <v>12107465.580823133</v>
      </c>
      <c r="P20" s="26">
        <v>15178091.55173281</v>
      </c>
      <c r="Q20" s="26">
        <v>19055746.489480257</v>
      </c>
      <c r="R20" s="26">
        <v>23089417.751468465</v>
      </c>
      <c r="S20" s="26">
        <v>24296318.966029786</v>
      </c>
      <c r="T20" s="26">
        <v>24599467.648031801</v>
      </c>
      <c r="U20" s="26">
        <v>23274581.108212885</v>
      </c>
      <c r="V20" s="26">
        <v>23939915.825697917</v>
      </c>
      <c r="W20" s="26">
        <v>19703459.361167789</v>
      </c>
      <c r="X20" s="26">
        <v>17720013.973903336</v>
      </c>
      <c r="Y20" s="26">
        <v>18186822.773742069</v>
      </c>
      <c r="Z20" s="26">
        <v>19175890.855086353</v>
      </c>
      <c r="AA20" s="26">
        <v>19069140.317131665</v>
      </c>
      <c r="AB20" s="26">
        <v>20285564.510000002</v>
      </c>
      <c r="AC20" s="26">
        <v>23228799.240000002</v>
      </c>
      <c r="AD20" s="26">
        <v>21121401.100000001</v>
      </c>
      <c r="AE20" s="26">
        <v>23098463.800000001</v>
      </c>
      <c r="AF20" s="26">
        <v>23723651.25</v>
      </c>
      <c r="AG20" s="26">
        <v>25780660.090000004</v>
      </c>
      <c r="AH20" s="26">
        <v>31906436.5</v>
      </c>
      <c r="AI20" s="26">
        <v>29203422.66</v>
      </c>
      <c r="AJ20" s="26">
        <v>30999989.449999999</v>
      </c>
      <c r="AK20" s="26">
        <v>35597256.449999996</v>
      </c>
      <c r="AL20" s="26">
        <v>37120279.420000002</v>
      </c>
      <c r="AM20" s="26">
        <v>35735137.649999999</v>
      </c>
      <c r="AN20" s="26">
        <v>42772977.739999995</v>
      </c>
      <c r="AO20" s="26">
        <v>39175327.689999998</v>
      </c>
      <c r="AP20" s="26">
        <v>42032696.269999996</v>
      </c>
      <c r="AQ20" s="26">
        <v>40683624.310000002</v>
      </c>
      <c r="AR20" s="26">
        <v>44443345</v>
      </c>
      <c r="AS20" s="26">
        <v>49900678.890000001</v>
      </c>
      <c r="AT20" s="26">
        <v>53918276.780000001</v>
      </c>
      <c r="AU20" s="26">
        <v>55850375.489999995</v>
      </c>
      <c r="AV20" s="26">
        <v>52246963.950000003</v>
      </c>
      <c r="AW20" s="26">
        <v>49915003.50999999</v>
      </c>
      <c r="AX20" s="26">
        <v>52342266.939999998</v>
      </c>
    </row>
    <row r="21" spans="1:50">
      <c r="A21" s="14" t="s">
        <v>13</v>
      </c>
      <c r="B21" s="26">
        <v>721708.28270755545</v>
      </c>
      <c r="C21" s="26">
        <v>759407.55262921192</v>
      </c>
      <c r="D21" s="26">
        <v>750911.11155151937</v>
      </c>
      <c r="E21" s="26">
        <v>771298.27107569552</v>
      </c>
      <c r="F21" s="26">
        <v>844903.85802727926</v>
      </c>
      <c r="G21" s="26">
        <v>929647.82752527983</v>
      </c>
      <c r="H21" s="26">
        <v>988096.78073410294</v>
      </c>
      <c r="I21" s="26">
        <v>1067746.0565250465</v>
      </c>
      <c r="J21" s="26">
        <v>1222110.9005620796</v>
      </c>
      <c r="K21" s="26">
        <v>1522147.0309791649</v>
      </c>
      <c r="L21" s="26">
        <v>1743442.1768500069</v>
      </c>
      <c r="M21" s="26">
        <v>1797866.6284527797</v>
      </c>
      <c r="N21" s="26">
        <v>2263628.1036714297</v>
      </c>
      <c r="O21" s="26">
        <v>2851175.6105964263</v>
      </c>
      <c r="P21" s="26">
        <v>3422929.8566826792</v>
      </c>
      <c r="Q21" s="26">
        <v>4418757.7844279427</v>
      </c>
      <c r="R21" s="26">
        <v>5459627.9939081371</v>
      </c>
      <c r="S21" s="26">
        <v>5950557.8871785803</v>
      </c>
      <c r="T21" s="26">
        <v>6406205.589695666</v>
      </c>
      <c r="U21" s="26">
        <v>5958578.5348734744</v>
      </c>
      <c r="V21" s="26">
        <v>6489876.2085006824</v>
      </c>
      <c r="W21" s="26">
        <v>5171749.4694920769</v>
      </c>
      <c r="X21" s="26">
        <v>4814613.1299621779</v>
      </c>
      <c r="Y21" s="26">
        <v>4677023.8346690787</v>
      </c>
      <c r="Z21" s="26">
        <v>4878632.920526024</v>
      </c>
      <c r="AA21" s="26">
        <v>4682379.9831649605</v>
      </c>
      <c r="AB21" s="26">
        <v>4847595.5199999996</v>
      </c>
      <c r="AC21" s="26">
        <v>5794839.3300000001</v>
      </c>
      <c r="AD21" s="26">
        <v>5485676.2400000002</v>
      </c>
      <c r="AE21" s="26">
        <v>5978617.6199999992</v>
      </c>
      <c r="AF21" s="26">
        <v>6153444.3399999999</v>
      </c>
      <c r="AG21" s="26">
        <v>6854803.0700000003</v>
      </c>
      <c r="AH21" s="26">
        <v>7963574.5899999999</v>
      </c>
      <c r="AI21" s="26">
        <v>6731111.0099999998</v>
      </c>
      <c r="AJ21" s="26">
        <v>6796914.2000000002</v>
      </c>
      <c r="AK21" s="26">
        <v>7808679.7199999997</v>
      </c>
      <c r="AL21" s="26">
        <v>7505832.5800000001</v>
      </c>
      <c r="AM21" s="26">
        <v>7633536.0199999996</v>
      </c>
      <c r="AN21" s="26">
        <v>8935558.75</v>
      </c>
      <c r="AO21" s="26">
        <v>7732709.7700000005</v>
      </c>
      <c r="AP21" s="26">
        <v>8759746.6699999999</v>
      </c>
      <c r="AQ21" s="26">
        <v>8366591.6199999992</v>
      </c>
      <c r="AR21" s="26">
        <v>8856994</v>
      </c>
      <c r="AS21" s="26">
        <v>10018975.41</v>
      </c>
      <c r="AT21" s="26">
        <v>10589281.77</v>
      </c>
      <c r="AU21" s="26">
        <v>11573583.939999999</v>
      </c>
      <c r="AV21" s="26">
        <v>10638831.939999999</v>
      </c>
      <c r="AW21" s="26">
        <v>9778909.5399999991</v>
      </c>
      <c r="AX21" s="26">
        <v>10681515.439999999</v>
      </c>
    </row>
    <row r="22" spans="1:50">
      <c r="A22" s="14" t="s">
        <v>14</v>
      </c>
      <c r="B22" s="26">
        <v>4316886.0153943021</v>
      </c>
      <c r="C22" s="26">
        <v>4313203.3044848973</v>
      </c>
      <c r="D22" s="26">
        <v>4238135.57900899</v>
      </c>
      <c r="E22" s="26">
        <v>4079773.6741890092</v>
      </c>
      <c r="F22" s="26">
        <v>4390225.426361789</v>
      </c>
      <c r="G22" s="26">
        <v>4597310.1895398628</v>
      </c>
      <c r="H22" s="26">
        <v>4983068.0974515099</v>
      </c>
      <c r="I22" s="26">
        <v>5298841.3874689965</v>
      </c>
      <c r="J22" s="26">
        <v>6619321.8457917208</v>
      </c>
      <c r="K22" s="26">
        <v>7745301.2926152181</v>
      </c>
      <c r="L22" s="26">
        <v>8226112.6872645617</v>
      </c>
      <c r="M22" s="26">
        <v>8643598.4370926749</v>
      </c>
      <c r="N22" s="26">
        <v>9752583.4772706144</v>
      </c>
      <c r="O22" s="26">
        <v>10233364.534565527</v>
      </c>
      <c r="P22" s="26">
        <v>12326753.735382045</v>
      </c>
      <c r="Q22" s="26">
        <v>14981550.315035895</v>
      </c>
      <c r="R22" s="26">
        <v>18350611.701681666</v>
      </c>
      <c r="S22" s="26">
        <v>18773987.16684173</v>
      </c>
      <c r="T22" s="26">
        <v>18911762.20392495</v>
      </c>
      <c r="U22" s="26">
        <v>19017160.118727293</v>
      </c>
      <c r="V22" s="26">
        <v>20024769.849999581</v>
      </c>
      <c r="W22" s="26">
        <v>16311154.486756003</v>
      </c>
      <c r="X22" s="26">
        <v>14463303.794841504</v>
      </c>
      <c r="Y22" s="26">
        <v>15136345.208714284</v>
      </c>
      <c r="Z22" s="26">
        <v>16261616.934777603</v>
      </c>
      <c r="AA22" s="26">
        <v>16036050.429180203</v>
      </c>
      <c r="AB22" s="26">
        <v>15799599.700000001</v>
      </c>
      <c r="AC22" s="26">
        <v>19434411.599999998</v>
      </c>
      <c r="AD22" s="26">
        <v>18448433.079999998</v>
      </c>
      <c r="AE22" s="26">
        <v>21868848.170000002</v>
      </c>
      <c r="AF22" s="26">
        <v>23810202.43</v>
      </c>
      <c r="AG22" s="26">
        <v>25907840.110000003</v>
      </c>
      <c r="AH22" s="26">
        <v>31036614.469999999</v>
      </c>
      <c r="AI22" s="26">
        <v>27309467.829999998</v>
      </c>
      <c r="AJ22" s="26">
        <v>30833286.130000003</v>
      </c>
      <c r="AK22" s="26">
        <v>34868977.140000001</v>
      </c>
      <c r="AL22" s="26">
        <v>34325516.549999997</v>
      </c>
      <c r="AM22" s="26">
        <v>32388639.539999999</v>
      </c>
      <c r="AN22" s="26">
        <v>37296441.779999994</v>
      </c>
      <c r="AO22" s="26">
        <v>33394712.890000004</v>
      </c>
      <c r="AP22" s="26">
        <v>37712025.740000002</v>
      </c>
      <c r="AQ22" s="26">
        <v>36130639.75</v>
      </c>
      <c r="AR22" s="26">
        <v>38827400.129999995</v>
      </c>
      <c r="AS22" s="26">
        <v>41603916.810000002</v>
      </c>
      <c r="AT22" s="26">
        <v>41821798.240000002</v>
      </c>
      <c r="AU22" s="26">
        <v>44958509.880000003</v>
      </c>
      <c r="AV22" s="26">
        <v>41890665.950000003</v>
      </c>
      <c r="AW22" s="26">
        <v>39358643.310000002</v>
      </c>
      <c r="AX22" s="26">
        <v>42449180.109999999</v>
      </c>
    </row>
    <row r="23" spans="1:50">
      <c r="A23" s="14" t="s">
        <v>15</v>
      </c>
      <c r="B23" s="26">
        <v>3217766.5609178646</v>
      </c>
      <c r="C23" s="26">
        <v>3232847.4274990587</v>
      </c>
      <c r="D23" s="26">
        <v>3311956.7288709474</v>
      </c>
      <c r="E23" s="26">
        <v>3489233.5930556422</v>
      </c>
      <c r="F23" s="26">
        <v>3727337.0053219958</v>
      </c>
      <c r="G23" s="26">
        <v>3919497.4670595783</v>
      </c>
      <c r="H23" s="26">
        <v>4445433.3134641442</v>
      </c>
      <c r="I23" s="26">
        <v>4750944.1929882597</v>
      </c>
      <c r="J23" s="26">
        <v>5894621.4462228464</v>
      </c>
      <c r="K23" s="26">
        <v>7322428.146966951</v>
      </c>
      <c r="L23" s="26">
        <v>8356171.669789332</v>
      </c>
      <c r="M23" s="26">
        <v>9201320.3609382939</v>
      </c>
      <c r="N23" s="26">
        <v>10636907.602175143</v>
      </c>
      <c r="O23" s="26">
        <v>11897406.689767774</v>
      </c>
      <c r="P23" s="26">
        <v>14279525.639637964</v>
      </c>
      <c r="Q23" s="26">
        <v>17988677.306591742</v>
      </c>
      <c r="R23" s="26">
        <v>22839216.899888255</v>
      </c>
      <c r="S23" s="26">
        <v>24526566.223090842</v>
      </c>
      <c r="T23" s="26">
        <v>25330252.897674695</v>
      </c>
      <c r="U23" s="26">
        <v>24837929.467937686</v>
      </c>
      <c r="V23" s="26">
        <v>25664955.60399409</v>
      </c>
      <c r="W23" s="26">
        <v>21105004.128165986</v>
      </c>
      <c r="X23" s="26">
        <v>20501285.687133454</v>
      </c>
      <c r="Y23" s="26">
        <v>20363595.393992662</v>
      </c>
      <c r="Z23" s="26">
        <v>21700510.849422637</v>
      </c>
      <c r="AA23" s="26">
        <v>21745811.016201273</v>
      </c>
      <c r="AB23" s="26">
        <v>20781942.540000003</v>
      </c>
      <c r="AC23" s="26">
        <v>25374230.390000001</v>
      </c>
      <c r="AD23" s="26">
        <v>24802656.459999997</v>
      </c>
      <c r="AE23" s="26">
        <v>26289113.030000005</v>
      </c>
      <c r="AF23" s="26">
        <v>26831991.600000001</v>
      </c>
      <c r="AG23" s="26">
        <v>30662819.5</v>
      </c>
      <c r="AH23" s="26">
        <v>35902205.969999999</v>
      </c>
      <c r="AI23" s="26">
        <v>31549143.119999997</v>
      </c>
      <c r="AJ23" s="26">
        <v>32676465.349999998</v>
      </c>
      <c r="AK23" s="26">
        <v>36939770.369999997</v>
      </c>
      <c r="AL23" s="26">
        <v>38436719.349999994</v>
      </c>
      <c r="AM23" s="26">
        <v>36807900.689999998</v>
      </c>
      <c r="AN23" s="26">
        <v>42376696.389999993</v>
      </c>
      <c r="AO23" s="26">
        <v>38506465.899999999</v>
      </c>
      <c r="AP23" s="26">
        <v>40781466.640000008</v>
      </c>
      <c r="AQ23" s="26">
        <v>40257261.689999998</v>
      </c>
      <c r="AR23" s="26">
        <v>42567642.659999996</v>
      </c>
      <c r="AS23" s="26">
        <v>47272982.819999993</v>
      </c>
      <c r="AT23" s="26">
        <v>51233839.920000002</v>
      </c>
      <c r="AU23" s="26">
        <v>54081910.25</v>
      </c>
      <c r="AV23" s="26">
        <v>50894426.590000004</v>
      </c>
      <c r="AW23" s="26">
        <v>49914472.850000009</v>
      </c>
      <c r="AX23" s="26">
        <v>55314713.170000009</v>
      </c>
    </row>
    <row r="24" spans="1:50">
      <c r="A24" s="14" t="s">
        <v>16</v>
      </c>
      <c r="B24" s="26">
        <v>5934076.4714760268</v>
      </c>
      <c r="C24" s="26">
        <v>6002910.5566370972</v>
      </c>
      <c r="D24" s="26">
        <v>5632476.0616930686</v>
      </c>
      <c r="E24" s="26">
        <v>5586604.6097533833</v>
      </c>
      <c r="F24" s="26">
        <v>6213993.6001902567</v>
      </c>
      <c r="G24" s="26">
        <v>6610159.8123047706</v>
      </c>
      <c r="H24" s="26">
        <v>7836192.1589372475</v>
      </c>
      <c r="I24" s="26">
        <v>8374013.0831746599</v>
      </c>
      <c r="J24" s="26">
        <v>9908245.205097286</v>
      </c>
      <c r="K24" s="26">
        <v>11640599.612474598</v>
      </c>
      <c r="L24" s="26">
        <v>12366692.93871397</v>
      </c>
      <c r="M24" s="26">
        <v>12748941.62269783</v>
      </c>
      <c r="N24" s="26">
        <v>14571873.003870681</v>
      </c>
      <c r="O24" s="26">
        <v>15100536.31564264</v>
      </c>
      <c r="P24" s="26">
        <v>17751637.226220623</v>
      </c>
      <c r="Q24" s="26">
        <v>22249489.524465781</v>
      </c>
      <c r="R24" s="26">
        <v>26461682.396864429</v>
      </c>
      <c r="S24" s="26">
        <v>27575450.372509174</v>
      </c>
      <c r="T24" s="26">
        <v>26491691.833458595</v>
      </c>
      <c r="U24" s="26">
        <v>25149205.664395683</v>
      </c>
      <c r="V24" s="26">
        <v>25170428.812129077</v>
      </c>
      <c r="W24" s="26">
        <v>20739908.85203284</v>
      </c>
      <c r="X24" s="26">
        <v>19725577.116777673</v>
      </c>
      <c r="Y24" s="26">
        <v>20013283.344010163</v>
      </c>
      <c r="Z24" s="26">
        <v>21457920.791768156</v>
      </c>
      <c r="AA24" s="26">
        <v>21775063.127176911</v>
      </c>
      <c r="AB24" s="26">
        <v>22304892.27</v>
      </c>
      <c r="AC24" s="26">
        <v>28633600.899999999</v>
      </c>
      <c r="AD24" s="26">
        <v>24661742.640000001</v>
      </c>
      <c r="AE24" s="26">
        <v>27404745.010000002</v>
      </c>
      <c r="AF24" s="26">
        <v>32401733.289999999</v>
      </c>
      <c r="AG24" s="26">
        <v>40685256.729999997</v>
      </c>
      <c r="AH24" s="26">
        <v>48880186.979999997</v>
      </c>
      <c r="AI24" s="26">
        <v>44842383.660000004</v>
      </c>
      <c r="AJ24" s="26">
        <v>50925378.93</v>
      </c>
      <c r="AK24" s="26">
        <v>55630290.699999996</v>
      </c>
      <c r="AL24" s="26">
        <v>53463228.420000002</v>
      </c>
      <c r="AM24" s="26">
        <v>49979140.269999996</v>
      </c>
      <c r="AN24" s="26">
        <v>56594707.769999996</v>
      </c>
      <c r="AO24" s="26">
        <v>51950198.369999997</v>
      </c>
      <c r="AP24" s="26">
        <v>56773327.609999999</v>
      </c>
      <c r="AQ24" s="26">
        <v>54584772.079999998</v>
      </c>
      <c r="AR24" s="26">
        <v>62112237.219999999</v>
      </c>
      <c r="AS24" s="26">
        <v>63272519.269999996</v>
      </c>
      <c r="AT24" s="26">
        <v>68036655.210000008</v>
      </c>
      <c r="AU24" s="26">
        <v>73001993.140000001</v>
      </c>
      <c r="AV24" s="26">
        <v>68489008.019999996</v>
      </c>
      <c r="AW24" s="26">
        <v>62307562.759999998</v>
      </c>
      <c r="AX24" s="26">
        <v>69219944.099999994</v>
      </c>
    </row>
    <row r="25" spans="1:50">
      <c r="A25" s="14" t="s">
        <v>17</v>
      </c>
      <c r="B25" s="26">
        <v>4206852.1259777695</v>
      </c>
      <c r="C25" s="26">
        <v>4293515.8859498417</v>
      </c>
      <c r="D25" s="26">
        <v>4314628.2454490149</v>
      </c>
      <c r="E25" s="26">
        <v>4393308.7077354155</v>
      </c>
      <c r="F25" s="26">
        <v>4658642.4110116977</v>
      </c>
      <c r="G25" s="26">
        <v>4727618.1213097814</v>
      </c>
      <c r="H25" s="26">
        <v>5535362.9887324935</v>
      </c>
      <c r="I25" s="26">
        <v>3741973.4830179419</v>
      </c>
      <c r="J25" s="26">
        <v>6793208.396282074</v>
      </c>
      <c r="K25" s="26">
        <v>7970344.8549218923</v>
      </c>
      <c r="L25" s="26">
        <v>9586228.5180278588</v>
      </c>
      <c r="M25" s="26">
        <v>10293789.074588731</v>
      </c>
      <c r="N25" s="26">
        <v>12215833.050032241</v>
      </c>
      <c r="O25" s="26">
        <v>13668908.022934431</v>
      </c>
      <c r="P25" s="26">
        <v>16776416.289482389</v>
      </c>
      <c r="Q25" s="26">
        <v>21162171.605760746</v>
      </c>
      <c r="R25" s="26">
        <v>25736848.147058424</v>
      </c>
      <c r="S25" s="26">
        <v>27629702.861620501</v>
      </c>
      <c r="T25" s="26">
        <v>27480949.208560929</v>
      </c>
      <c r="U25" s="26">
        <v>27027792.827883534</v>
      </c>
      <c r="V25" s="26">
        <v>28350505.068087243</v>
      </c>
      <c r="W25" s="26">
        <v>23934190.792916324</v>
      </c>
      <c r="X25" s="26">
        <v>22865441.793503925</v>
      </c>
      <c r="Y25" s="26">
        <v>23047079.870481342</v>
      </c>
      <c r="Z25" s="26">
        <v>23622503.033633742</v>
      </c>
      <c r="AA25" s="26">
        <v>24016887.744330145</v>
      </c>
      <c r="AB25" s="26">
        <v>23138222.169999998</v>
      </c>
      <c r="AC25" s="26">
        <v>27190794.41</v>
      </c>
      <c r="AD25" s="26">
        <v>24908500.270000003</v>
      </c>
      <c r="AE25" s="26">
        <v>27974466.07</v>
      </c>
      <c r="AF25" s="26">
        <v>31023323.369999997</v>
      </c>
      <c r="AG25" s="26">
        <v>33851141.68</v>
      </c>
      <c r="AH25" s="26">
        <v>41478713.060000002</v>
      </c>
      <c r="AI25" s="26">
        <v>36269868.189999998</v>
      </c>
      <c r="AJ25" s="26">
        <v>38246190.670000002</v>
      </c>
      <c r="AK25" s="26">
        <v>46472755.109999999</v>
      </c>
      <c r="AL25" s="26">
        <v>46994586.829999998</v>
      </c>
      <c r="AM25" s="26">
        <v>45773753.080000006</v>
      </c>
      <c r="AN25" s="26">
        <v>54762537.460000001</v>
      </c>
      <c r="AO25" s="26">
        <v>48554194.740000002</v>
      </c>
      <c r="AP25" s="26">
        <v>54333400.340000004</v>
      </c>
      <c r="AQ25" s="26">
        <v>51949946.979999997</v>
      </c>
      <c r="AR25" s="26">
        <v>55898930.880000003</v>
      </c>
      <c r="AS25" s="26">
        <v>59336129.120000005</v>
      </c>
      <c r="AT25" s="26">
        <v>64886654.07</v>
      </c>
      <c r="AU25" s="26">
        <v>69439061.150000006</v>
      </c>
      <c r="AV25" s="26">
        <v>64875723.619999997</v>
      </c>
      <c r="AW25" s="26">
        <v>61324566.900000006</v>
      </c>
      <c r="AX25" s="26">
        <v>67699687.159999996</v>
      </c>
    </row>
    <row r="26" spans="1:50">
      <c r="A26" s="14" t="s">
        <v>18</v>
      </c>
      <c r="B26" s="26">
        <v>1817283.1450842051</v>
      </c>
      <c r="C26" s="26">
        <v>1832878.0697515232</v>
      </c>
      <c r="D26" s="26">
        <v>1835453.3909997151</v>
      </c>
      <c r="E26" s="26">
        <v>1804893.7659023381</v>
      </c>
      <c r="F26" s="26">
        <v>2098138.9023975655</v>
      </c>
      <c r="G26" s="26">
        <v>2269565.0781987235</v>
      </c>
      <c r="H26" s="26">
        <v>2709923.6687770691</v>
      </c>
      <c r="I26" s="26">
        <v>2880947.5316217374</v>
      </c>
      <c r="J26" s="26">
        <v>3400540.5842151241</v>
      </c>
      <c r="K26" s="26">
        <v>4165516.6420969665</v>
      </c>
      <c r="L26" s="26">
        <v>4652479.3545918409</v>
      </c>
      <c r="M26" s="26">
        <v>4728662.7019758923</v>
      </c>
      <c r="N26" s="26">
        <v>5677813.7896234058</v>
      </c>
      <c r="O26" s="26">
        <v>6095813.2926396094</v>
      </c>
      <c r="P26" s="26">
        <v>7480529.8213145062</v>
      </c>
      <c r="Q26" s="26">
        <v>9745204.6399382893</v>
      </c>
      <c r="R26" s="26">
        <v>11874083.209722588</v>
      </c>
      <c r="S26" s="26">
        <v>12660430.485534875</v>
      </c>
      <c r="T26" s="26">
        <v>12647196.843695547</v>
      </c>
      <c r="U26" s="26">
        <v>12232088.993638303</v>
      </c>
      <c r="V26" s="26">
        <v>12506637.220673149</v>
      </c>
      <c r="W26" s="26">
        <v>9660878.2919501327</v>
      </c>
      <c r="X26" s="26">
        <v>8865544.7291942909</v>
      </c>
      <c r="Y26" s="26">
        <v>8748358.2524477281</v>
      </c>
      <c r="Z26" s="26">
        <v>9883212.2814621441</v>
      </c>
      <c r="AA26" s="26">
        <v>9756865.0762912892</v>
      </c>
      <c r="AB26" s="26">
        <v>9829663.6400000006</v>
      </c>
      <c r="AC26" s="26">
        <v>12627947.52</v>
      </c>
      <c r="AD26" s="26">
        <v>12541835.280000001</v>
      </c>
      <c r="AE26" s="26">
        <v>12101104.18</v>
      </c>
      <c r="AF26" s="26">
        <v>12734899.050000001</v>
      </c>
      <c r="AG26" s="26">
        <v>14093085.949999999</v>
      </c>
      <c r="AH26" s="26">
        <v>16844131.350000001</v>
      </c>
      <c r="AI26" s="26">
        <v>13324080.51</v>
      </c>
      <c r="AJ26" s="26">
        <v>13869009.940000001</v>
      </c>
      <c r="AK26" s="26">
        <v>16021189.6</v>
      </c>
      <c r="AL26" s="26">
        <v>17459195.050000001</v>
      </c>
      <c r="AM26" s="26">
        <v>17346125.949999999</v>
      </c>
      <c r="AN26" s="26">
        <v>20731450.690000001</v>
      </c>
      <c r="AO26" s="26">
        <v>18681154.68</v>
      </c>
      <c r="AP26" s="26">
        <v>21721642</v>
      </c>
      <c r="AQ26" s="26">
        <v>21034926.890000001</v>
      </c>
      <c r="AR26" s="26">
        <v>24119532.880000003</v>
      </c>
      <c r="AS26" s="26">
        <v>25140947.099999998</v>
      </c>
      <c r="AT26" s="26">
        <v>26869309.130000003</v>
      </c>
      <c r="AU26" s="26">
        <v>29436692.030000001</v>
      </c>
      <c r="AV26" s="26">
        <v>27260225.479999997</v>
      </c>
      <c r="AW26" s="26">
        <v>25223733.399999999</v>
      </c>
      <c r="AX26" s="26">
        <v>28511549.140000001</v>
      </c>
    </row>
    <row r="27" spans="1:50">
      <c r="A27" s="14" t="s">
        <v>19</v>
      </c>
      <c r="B27" s="26">
        <v>2360402.4349157033</v>
      </c>
      <c r="C27" s="26">
        <v>2398151.8605640307</v>
      </c>
      <c r="D27" s="26">
        <v>2430809.0316895773</v>
      </c>
      <c r="E27" s="26">
        <v>2460683.8558015237</v>
      </c>
      <c r="F27" s="26">
        <v>2665962.4030233687</v>
      </c>
      <c r="G27" s="26">
        <v>2727447.988206544</v>
      </c>
      <c r="H27" s="26">
        <v>3127033.6317776926</v>
      </c>
      <c r="I27" s="26">
        <v>3444761.7755432143</v>
      </c>
      <c r="J27" s="26">
        <v>4073534.6981585682</v>
      </c>
      <c r="K27" s="26">
        <v>4868535.5899853194</v>
      </c>
      <c r="L27" s="26">
        <v>5499324.4984046211</v>
      </c>
      <c r="M27" s="26">
        <v>5830941.5098855561</v>
      </c>
      <c r="N27" s="26">
        <v>7082524.6167050591</v>
      </c>
      <c r="O27" s="26">
        <v>7641978.6662845276</v>
      </c>
      <c r="P27" s="26">
        <v>9349890.4653811157</v>
      </c>
      <c r="Q27" s="26">
        <v>11996424.918096766</v>
      </c>
      <c r="R27" s="26">
        <v>14496918.852912614</v>
      </c>
      <c r="S27" s="26">
        <v>15833231.294124462</v>
      </c>
      <c r="T27" s="26">
        <v>15798302.785091097</v>
      </c>
      <c r="U27" s="26">
        <v>14831960.479116771</v>
      </c>
      <c r="V27" s="26">
        <v>14985109.198543992</v>
      </c>
      <c r="W27" s="26">
        <v>11960661.130268957</v>
      </c>
      <c r="X27" s="26">
        <v>11055845.732997444</v>
      </c>
      <c r="Y27" s="26">
        <v>10619246.475051451</v>
      </c>
      <c r="Z27" s="26">
        <v>11042209.265068833</v>
      </c>
      <c r="AA27" s="26">
        <v>10911938.06935931</v>
      </c>
      <c r="AB27" s="26">
        <v>10673956.280000001</v>
      </c>
      <c r="AC27" s="26">
        <v>12739208.220000001</v>
      </c>
      <c r="AD27" s="26">
        <v>11708038.949999999</v>
      </c>
      <c r="AE27" s="26">
        <v>13028630.4</v>
      </c>
      <c r="AF27" s="26">
        <v>14464732.189999999</v>
      </c>
      <c r="AG27" s="26">
        <v>15650169.309999999</v>
      </c>
      <c r="AH27" s="26">
        <v>18574036.710000001</v>
      </c>
      <c r="AI27" s="26">
        <v>16130010.73</v>
      </c>
      <c r="AJ27" s="26">
        <v>16742255.380000001</v>
      </c>
      <c r="AK27" s="26">
        <v>18670107.07</v>
      </c>
      <c r="AL27" s="26">
        <v>19037185.900000002</v>
      </c>
      <c r="AM27" s="26">
        <v>18067020.59</v>
      </c>
      <c r="AN27" s="26">
        <v>21267762.5</v>
      </c>
      <c r="AO27" s="26">
        <v>18678168.780000001</v>
      </c>
      <c r="AP27" s="26">
        <v>21260988.18</v>
      </c>
      <c r="AQ27" s="26">
        <v>20404165.609999999</v>
      </c>
      <c r="AR27" s="26">
        <v>22500866.469999999</v>
      </c>
      <c r="AS27" s="26">
        <v>25225707.190000001</v>
      </c>
      <c r="AT27" s="26">
        <v>26672328.91</v>
      </c>
      <c r="AU27" s="26">
        <v>28614106.229999997</v>
      </c>
      <c r="AV27" s="26">
        <v>26612494.920000002</v>
      </c>
      <c r="AW27" s="26">
        <v>25605439.640000001</v>
      </c>
      <c r="AX27" s="26">
        <v>28867990.350000001</v>
      </c>
    </row>
    <row r="28" spans="1:50">
      <c r="A28" s="14" t="s">
        <v>20</v>
      </c>
      <c r="B28" s="26">
        <v>11865533.716386897</v>
      </c>
      <c r="C28" s="26">
        <v>11630785.097193871</v>
      </c>
      <c r="D28" s="26">
        <v>11486838.009198776</v>
      </c>
      <c r="E28" s="26">
        <v>11845664.426174279</v>
      </c>
      <c r="F28" s="26">
        <v>12736560.933109945</v>
      </c>
      <c r="G28" s="26">
        <v>13340268.798107192</v>
      </c>
      <c r="H28" s="26">
        <v>15668441.986288734</v>
      </c>
      <c r="I28" s="26">
        <v>16603679.357031025</v>
      </c>
      <c r="J28" s="26">
        <v>19261679.65278212</v>
      </c>
      <c r="K28" s="26">
        <v>23245048.684593655</v>
      </c>
      <c r="L28" s="26">
        <v>25979696.534986287</v>
      </c>
      <c r="M28" s="26">
        <v>26876206.672083691</v>
      </c>
      <c r="N28" s="26">
        <v>31016520.137752935</v>
      </c>
      <c r="O28" s="26">
        <v>33254286.180344138</v>
      </c>
      <c r="P28" s="26">
        <v>41007701.11455477</v>
      </c>
      <c r="Q28" s="26">
        <v>49479653.239465401</v>
      </c>
      <c r="R28" s="26">
        <v>58600268.15782132</v>
      </c>
      <c r="S28" s="26">
        <v>60453173.45496732</v>
      </c>
      <c r="T28" s="26">
        <v>60924789.277345926</v>
      </c>
      <c r="U28" s="26">
        <v>58948404.392361082</v>
      </c>
      <c r="V28" s="26">
        <v>61724277.346160255</v>
      </c>
      <c r="W28" s="26">
        <v>51899346.925492398</v>
      </c>
      <c r="X28" s="26">
        <v>48344041.655747399</v>
      </c>
      <c r="Y28" s="26">
        <v>49293475.365291156</v>
      </c>
      <c r="Z28" s="26">
        <v>52091013.896686867</v>
      </c>
      <c r="AA28" s="26">
        <v>51113084.330933057</v>
      </c>
      <c r="AB28" s="26">
        <v>52428446.780000001</v>
      </c>
      <c r="AC28" s="26">
        <v>60159445.36999999</v>
      </c>
      <c r="AD28" s="26">
        <v>58295429.700000003</v>
      </c>
      <c r="AE28" s="26">
        <v>65059023.420000002</v>
      </c>
      <c r="AF28" s="26">
        <v>64495439.789999999</v>
      </c>
      <c r="AG28" s="26">
        <v>71774470.239999995</v>
      </c>
      <c r="AH28" s="26">
        <v>85041863.780000001</v>
      </c>
      <c r="AI28" s="26">
        <v>74306896.75999999</v>
      </c>
      <c r="AJ28" s="26">
        <v>80329734.180000007</v>
      </c>
      <c r="AK28" s="26">
        <v>90050040.819999993</v>
      </c>
      <c r="AL28" s="26">
        <v>91094711.609999985</v>
      </c>
      <c r="AM28" s="26">
        <v>87852010.020000011</v>
      </c>
      <c r="AN28" s="26">
        <v>99440480.709999993</v>
      </c>
      <c r="AO28" s="26">
        <v>89238373.170000002</v>
      </c>
      <c r="AP28" s="26">
        <v>94148247.719999984</v>
      </c>
      <c r="AQ28" s="26">
        <v>89752931.149999991</v>
      </c>
      <c r="AR28" s="26">
        <v>96218812.269999981</v>
      </c>
      <c r="AS28" s="26">
        <v>106291228.5</v>
      </c>
      <c r="AT28" s="26">
        <v>119599661.55</v>
      </c>
      <c r="AU28" s="26">
        <v>121213655.85000001</v>
      </c>
      <c r="AV28" s="26">
        <v>115403567.90000001</v>
      </c>
      <c r="AW28" s="26">
        <v>109058708.55000001</v>
      </c>
      <c r="AX28" s="26">
        <v>116857216.19000001</v>
      </c>
    </row>
    <row r="29" spans="1:50">
      <c r="A29" s="14" t="s">
        <v>21</v>
      </c>
      <c r="B29" s="26">
        <v>9578680.3098373841</v>
      </c>
      <c r="C29" s="26">
        <v>9517032.8237979002</v>
      </c>
      <c r="D29" s="26">
        <v>9337823.5158707052</v>
      </c>
      <c r="E29" s="26">
        <v>9865921.6991357654</v>
      </c>
      <c r="F29" s="26">
        <v>10852902.248165658</v>
      </c>
      <c r="G29" s="26">
        <v>11751191.46529422</v>
      </c>
      <c r="H29" s="26">
        <v>13527513.541283958</v>
      </c>
      <c r="I29" s="26">
        <v>14928435.857838243</v>
      </c>
      <c r="J29" s="26">
        <v>17463677.192254983</v>
      </c>
      <c r="K29" s="26">
        <v>19973194.584401112</v>
      </c>
      <c r="L29" s="26">
        <v>22882559.984877057</v>
      </c>
      <c r="M29" s="26">
        <v>24616203.348695111</v>
      </c>
      <c r="N29" s="26">
        <v>28725648.480007075</v>
      </c>
      <c r="O29" s="26">
        <v>31305599.452403128</v>
      </c>
      <c r="P29" s="26">
        <v>38291659.819164976</v>
      </c>
      <c r="Q29" s="26">
        <v>48939698.943680763</v>
      </c>
      <c r="R29" s="26">
        <v>60232437.949438766</v>
      </c>
      <c r="S29" s="26">
        <v>65243413.516434759</v>
      </c>
      <c r="T29" s="26">
        <v>66294530.739057593</v>
      </c>
      <c r="U29" s="26">
        <v>65384852.055851214</v>
      </c>
      <c r="V29" s="26">
        <v>67949391.4335742</v>
      </c>
      <c r="W29" s="26">
        <v>60415166.443117291</v>
      </c>
      <c r="X29" s="26">
        <v>57376973.41929505</v>
      </c>
      <c r="Y29" s="26">
        <v>58860529.953836292</v>
      </c>
      <c r="Z29" s="26">
        <v>61229185.205003619</v>
      </c>
      <c r="AA29" s="26">
        <v>60855904.11131712</v>
      </c>
      <c r="AB29" s="26">
        <v>61094455.930000007</v>
      </c>
      <c r="AC29" s="26">
        <v>69097779.609999999</v>
      </c>
      <c r="AD29" s="26">
        <v>63756037.089999996</v>
      </c>
      <c r="AE29" s="26">
        <v>67168198.950000003</v>
      </c>
      <c r="AF29" s="26">
        <v>72363673.179999992</v>
      </c>
      <c r="AG29" s="26">
        <v>78464826.450000003</v>
      </c>
      <c r="AH29" s="26">
        <v>96273161.13000001</v>
      </c>
      <c r="AI29" s="26">
        <v>85473609.570000008</v>
      </c>
      <c r="AJ29" s="26">
        <v>89592448.700000018</v>
      </c>
      <c r="AK29" s="26">
        <v>108622610.01000001</v>
      </c>
      <c r="AL29" s="26">
        <v>110810250.3</v>
      </c>
      <c r="AM29" s="26">
        <v>103505653.95</v>
      </c>
      <c r="AN29" s="26">
        <v>119326716.09999999</v>
      </c>
      <c r="AO29" s="26">
        <v>107667281.84999999</v>
      </c>
      <c r="AP29" s="26">
        <v>115170981.41000003</v>
      </c>
      <c r="AQ29" s="26">
        <v>110002439.53999998</v>
      </c>
      <c r="AR29" s="26">
        <v>118828316.66999999</v>
      </c>
      <c r="AS29" s="26">
        <v>131643538.75</v>
      </c>
      <c r="AT29" s="26">
        <v>142228391.94</v>
      </c>
      <c r="AU29" s="26">
        <v>147104027.66999999</v>
      </c>
      <c r="AV29" s="26">
        <v>139283901.38999999</v>
      </c>
      <c r="AW29" s="26">
        <v>136281673.37</v>
      </c>
      <c r="AX29" s="26">
        <v>142248364.97000003</v>
      </c>
    </row>
    <row r="30" spans="1:50" s="2" customFormat="1">
      <c r="A30" s="9" t="s">
        <v>0</v>
      </c>
      <c r="B30" s="27">
        <f t="shared" ref="B30:AL30" si="0">SUM(B8:B29)</f>
        <v>119695074.37225308</v>
      </c>
      <c r="C30" s="27">
        <f t="shared" si="0"/>
        <v>119630307.47442286</v>
      </c>
      <c r="D30" s="27">
        <f t="shared" si="0"/>
        <v>119494231.02428971</v>
      </c>
      <c r="E30" s="27">
        <f t="shared" si="0"/>
        <v>122936059.07094522</v>
      </c>
      <c r="F30" s="27">
        <f t="shared" si="0"/>
        <v>134471652.41014272</v>
      </c>
      <c r="G30" s="27">
        <f t="shared" si="0"/>
        <v>142214803.71426785</v>
      </c>
      <c r="H30" s="27">
        <f t="shared" si="0"/>
        <v>164372874.13656688</v>
      </c>
      <c r="I30" s="27">
        <f t="shared" si="0"/>
        <v>179094306.94390029</v>
      </c>
      <c r="J30" s="27">
        <f t="shared" si="0"/>
        <v>207205366.96765184</v>
      </c>
      <c r="K30" s="27">
        <f t="shared" si="0"/>
        <v>239762711.12283269</v>
      </c>
      <c r="L30" s="27">
        <f t="shared" si="0"/>
        <v>267783954.7409358</v>
      </c>
      <c r="M30" s="27">
        <f t="shared" si="0"/>
        <v>280295640.87280107</v>
      </c>
      <c r="N30" s="27">
        <f t="shared" si="0"/>
        <v>321795300.60659462</v>
      </c>
      <c r="O30" s="27">
        <f t="shared" si="0"/>
        <v>351990856.1079461</v>
      </c>
      <c r="P30" s="27">
        <f t="shared" si="0"/>
        <v>430721872.01295209</v>
      </c>
      <c r="Q30" s="27">
        <f t="shared" si="0"/>
        <v>529318180.91734678</v>
      </c>
      <c r="R30" s="27">
        <f t="shared" si="0"/>
        <v>630711848.94741583</v>
      </c>
      <c r="S30" s="27">
        <f t="shared" si="0"/>
        <v>671339616.77366054</v>
      </c>
      <c r="T30" s="27">
        <f t="shared" si="0"/>
        <v>682605169.54617441</v>
      </c>
      <c r="U30" s="27">
        <f t="shared" si="0"/>
        <v>665928313.28882825</v>
      </c>
      <c r="V30" s="27">
        <f t="shared" si="0"/>
        <v>675745513.64785182</v>
      </c>
      <c r="W30" s="27">
        <f t="shared" si="0"/>
        <v>577476877.03280938</v>
      </c>
      <c r="X30" s="27">
        <f t="shared" si="0"/>
        <v>553725320.20207298</v>
      </c>
      <c r="Y30" s="27">
        <f t="shared" si="0"/>
        <v>560829444.51611245</v>
      </c>
      <c r="Z30" s="27">
        <f t="shared" si="0"/>
        <v>583287654.52613497</v>
      </c>
      <c r="AA30" s="27">
        <f t="shared" si="0"/>
        <v>591688327.13119912</v>
      </c>
      <c r="AB30" s="27">
        <f t="shared" si="0"/>
        <v>600823681.99986863</v>
      </c>
      <c r="AC30" s="27">
        <f t="shared" si="0"/>
        <v>688920310.3581202</v>
      </c>
      <c r="AD30" s="27">
        <f t="shared" si="0"/>
        <v>653519170.91748941</v>
      </c>
      <c r="AE30" s="27">
        <f t="shared" si="0"/>
        <v>690126525.09751165</v>
      </c>
      <c r="AF30" s="27">
        <f t="shared" si="0"/>
        <v>725978370.65668213</v>
      </c>
      <c r="AG30" s="27">
        <f t="shared" si="0"/>
        <v>790171071.21000004</v>
      </c>
      <c r="AH30" s="27">
        <f t="shared" si="0"/>
        <v>917026015.23000002</v>
      </c>
      <c r="AI30" s="27">
        <f t="shared" si="0"/>
        <v>823965938.78000009</v>
      </c>
      <c r="AJ30" s="27">
        <f t="shared" si="0"/>
        <v>893951145.4000001</v>
      </c>
      <c r="AK30" s="27">
        <f t="shared" si="0"/>
        <v>1021007439.5000002</v>
      </c>
      <c r="AL30" s="27">
        <f t="shared" si="0"/>
        <v>1030008866.4399998</v>
      </c>
      <c r="AM30" s="27">
        <f t="shared" ref="AM30:AV30" si="1">SUM(AM8:AM29)</f>
        <v>996106316.68000007</v>
      </c>
      <c r="AN30" s="27">
        <f t="shared" si="1"/>
        <v>1139839552.3800001</v>
      </c>
      <c r="AO30" s="27">
        <f t="shared" si="1"/>
        <v>1031801871.1399999</v>
      </c>
      <c r="AP30" s="27">
        <f t="shared" si="1"/>
        <v>1120649313.24</v>
      </c>
      <c r="AQ30" s="27">
        <f t="shared" si="1"/>
        <v>1061869248.53</v>
      </c>
      <c r="AR30" s="27">
        <f t="shared" si="1"/>
        <v>1142893230.5</v>
      </c>
      <c r="AS30" s="27">
        <f t="shared" si="1"/>
        <v>1237235680.1900001</v>
      </c>
      <c r="AT30" s="27">
        <f t="shared" si="1"/>
        <v>1309943916.45</v>
      </c>
      <c r="AU30" s="27">
        <f t="shared" si="1"/>
        <v>1374735611.3900001</v>
      </c>
      <c r="AV30" s="27">
        <f t="shared" si="1"/>
        <v>1306478863.52</v>
      </c>
      <c r="AW30" s="27">
        <f t="shared" ref="AW30:AX30" si="2">SUM(AW8:AW29)</f>
        <v>1250873538.9699998</v>
      </c>
      <c r="AX30" s="27">
        <f t="shared" si="2"/>
        <v>1332731586.2800002</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sheetPr codeName="Feuil11"/>
  <dimension ref="A1:BC30"/>
  <sheetViews>
    <sheetView workbookViewId="0"/>
  </sheetViews>
  <sheetFormatPr baseColWidth="10" defaultColWidth="4.7109375" defaultRowHeight="12"/>
  <cols>
    <col min="1" max="1" width="29.140625" style="1" customWidth="1"/>
    <col min="2" max="4" width="5.42578125" style="1" bestFit="1" customWidth="1"/>
    <col min="5" max="38" width="5" style="1" bestFit="1" customWidth="1"/>
    <col min="39" max="39" width="5" style="4" bestFit="1" customWidth="1"/>
    <col min="40" max="48" width="5.42578125" style="4" bestFit="1" customWidth="1"/>
    <col min="49" max="50" width="5.4257812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26</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5"/>
      <c r="B7" s="6">
        <v>1966</v>
      </c>
      <c r="C7" s="6">
        <v>1967</v>
      </c>
      <c r="D7" s="6">
        <v>1968</v>
      </c>
      <c r="E7" s="6">
        <v>1969</v>
      </c>
      <c r="F7" s="6">
        <v>1970</v>
      </c>
      <c r="G7" s="6">
        <v>1971</v>
      </c>
      <c r="H7" s="6">
        <v>1972</v>
      </c>
      <c r="I7" s="6">
        <v>1973</v>
      </c>
      <c r="J7" s="6">
        <v>1974</v>
      </c>
      <c r="K7" s="6">
        <v>1975</v>
      </c>
      <c r="L7" s="6">
        <v>1976</v>
      </c>
      <c r="M7" s="6">
        <v>1977</v>
      </c>
      <c r="N7" s="6">
        <v>1978</v>
      </c>
      <c r="O7" s="6">
        <v>1979</v>
      </c>
      <c r="P7" s="6">
        <v>1980</v>
      </c>
      <c r="Q7" s="6">
        <v>1981</v>
      </c>
      <c r="R7" s="6">
        <v>1982</v>
      </c>
      <c r="S7" s="6">
        <v>1983</v>
      </c>
      <c r="T7" s="6">
        <v>1984</v>
      </c>
      <c r="U7" s="6">
        <v>1985</v>
      </c>
      <c r="V7" s="6">
        <v>1986</v>
      </c>
      <c r="W7" s="6">
        <v>1987</v>
      </c>
      <c r="X7" s="6">
        <v>1988</v>
      </c>
      <c r="Y7" s="6">
        <v>1989</v>
      </c>
      <c r="Z7" s="6">
        <v>1990</v>
      </c>
      <c r="AA7" s="6">
        <v>1991</v>
      </c>
      <c r="AB7" s="6">
        <v>1992</v>
      </c>
      <c r="AC7" s="6">
        <v>1993</v>
      </c>
      <c r="AD7" s="6">
        <v>1994</v>
      </c>
      <c r="AE7" s="6">
        <v>1995</v>
      </c>
      <c r="AF7" s="6">
        <v>1996</v>
      </c>
      <c r="AG7" s="6">
        <v>1997</v>
      </c>
      <c r="AH7" s="6">
        <v>1998</v>
      </c>
      <c r="AI7" s="6">
        <v>1999</v>
      </c>
      <c r="AJ7" s="6">
        <v>2000</v>
      </c>
      <c r="AK7" s="6">
        <v>2001</v>
      </c>
      <c r="AL7" s="6">
        <v>2002</v>
      </c>
      <c r="AM7" s="6">
        <v>2003</v>
      </c>
      <c r="AN7" s="6">
        <v>2004</v>
      </c>
      <c r="AO7" s="6">
        <v>2005</v>
      </c>
      <c r="AP7" s="6">
        <v>2006</v>
      </c>
      <c r="AQ7" s="6">
        <v>2007</v>
      </c>
      <c r="AR7" s="6">
        <v>2008</v>
      </c>
      <c r="AS7" s="6">
        <v>2009</v>
      </c>
      <c r="AT7" s="6">
        <v>2010</v>
      </c>
      <c r="AU7" s="6">
        <v>2011</v>
      </c>
      <c r="AV7" s="6">
        <v>2012</v>
      </c>
      <c r="AW7" s="6">
        <v>2013</v>
      </c>
      <c r="AX7" s="6">
        <v>2014</v>
      </c>
    </row>
    <row r="8" spans="1:55">
      <c r="A8" s="7" t="s">
        <v>1</v>
      </c>
      <c r="B8" s="32">
        <v>0.35353483349165149</v>
      </c>
      <c r="C8" s="32">
        <v>0.39958293403110379</v>
      </c>
      <c r="D8" s="32">
        <v>0.42107993564117008</v>
      </c>
      <c r="E8" s="32">
        <v>0.49593092322898114</v>
      </c>
      <c r="F8" s="32">
        <v>0.54244811761998168</v>
      </c>
      <c r="G8" s="32">
        <v>0.60124667718664426</v>
      </c>
      <c r="H8" s="32">
        <v>0.68369446920500632</v>
      </c>
      <c r="I8" s="32">
        <v>0.81886566170065378</v>
      </c>
      <c r="J8" s="32">
        <v>1.0081840416612615</v>
      </c>
      <c r="K8" s="32">
        <v>1.1897951706547598</v>
      </c>
      <c r="L8" s="32">
        <v>1.3951423349555152</v>
      </c>
      <c r="M8" s="32">
        <v>1.544011779552128</v>
      </c>
      <c r="N8" s="32">
        <v>1.703982311043774</v>
      </c>
      <c r="O8" s="32">
        <v>1.8927359237200612</v>
      </c>
      <c r="P8" s="32">
        <v>2.4293516238459865</v>
      </c>
      <c r="Q8" s="32">
        <v>2.7725243365042025</v>
      </c>
      <c r="R8" s="32">
        <v>3.1047890080330598</v>
      </c>
      <c r="S8" s="32">
        <v>3.3406309357846644</v>
      </c>
      <c r="T8" s="32">
        <v>3.5542978009115087</v>
      </c>
      <c r="U8" s="32">
        <v>3.7895868510676265</v>
      </c>
      <c r="V8" s="32">
        <v>4.04283983017437</v>
      </c>
      <c r="W8" s="32">
        <v>4.2599176879231608</v>
      </c>
      <c r="X8" s="32">
        <v>4.5318688503938853</v>
      </c>
      <c r="Y8" s="32">
        <v>4.7243794520571214</v>
      </c>
      <c r="Z8" s="32">
        <v>4.8776902688859503</v>
      </c>
      <c r="AA8" s="32">
        <v>5.1707279772817936</v>
      </c>
      <c r="AB8" s="32">
        <v>5.3389406539544355</v>
      </c>
      <c r="AC8" s="32">
        <v>5.3186573674034561</v>
      </c>
      <c r="AD8" s="32">
        <v>5.4232385557957228</v>
      </c>
      <c r="AE8" s="32">
        <v>5.5013902515946915</v>
      </c>
      <c r="AF8" s="32">
        <v>5.4880808342487599</v>
      </c>
      <c r="AG8" s="32">
        <v>5.4271395684314427</v>
      </c>
      <c r="AH8" s="32">
        <v>5.5126024370467421</v>
      </c>
      <c r="AI8" s="32">
        <v>5.5784401127233325</v>
      </c>
      <c r="AJ8" s="32">
        <v>5.6549239474269042</v>
      </c>
      <c r="AK8" s="32">
        <v>5.6288738420584545</v>
      </c>
      <c r="AL8" s="32">
        <v>5.7493936563682677</v>
      </c>
      <c r="AM8" s="32">
        <v>5.8285444077711981</v>
      </c>
      <c r="AN8" s="32">
        <v>5.8582969553061348</v>
      </c>
      <c r="AO8" s="32">
        <v>5.8903239641039011</v>
      </c>
      <c r="AP8" s="32">
        <v>5.993651619950203</v>
      </c>
      <c r="AQ8" s="32">
        <v>5.9478530549537636</v>
      </c>
      <c r="AR8" s="32">
        <v>5.921971424812237</v>
      </c>
      <c r="AS8" s="32">
        <v>6.0562927019461217</v>
      </c>
      <c r="AT8" s="32">
        <v>6.2553418264999774</v>
      </c>
      <c r="AU8" s="32">
        <v>6.1805272743372459</v>
      </c>
      <c r="AV8" s="32">
        <v>6.2630393461834295</v>
      </c>
      <c r="AW8" s="32">
        <v>6.2920828998718612</v>
      </c>
      <c r="AX8" s="32">
        <v>6.195116415980511</v>
      </c>
    </row>
    <row r="9" spans="1:55">
      <c r="A9" s="7" t="s">
        <v>2</v>
      </c>
      <c r="B9" s="32">
        <v>0.49974535497178374</v>
      </c>
      <c r="C9" s="32">
        <v>0.5530275749846304</v>
      </c>
      <c r="D9" s="32">
        <v>0.57594665028199465</v>
      </c>
      <c r="E9" s="32">
        <v>0.64461606761808299</v>
      </c>
      <c r="F9" s="32">
        <v>0.69828954882625227</v>
      </c>
      <c r="G9" s="32">
        <v>0.76238336675550966</v>
      </c>
      <c r="H9" s="32">
        <v>0.85119471376040301</v>
      </c>
      <c r="I9" s="32">
        <v>0.9836605091289683</v>
      </c>
      <c r="J9" s="32">
        <v>1.1456040654524828</v>
      </c>
      <c r="K9" s="32">
        <v>1.3328974123808848</v>
      </c>
      <c r="L9" s="32">
        <v>1.5067075265137833</v>
      </c>
      <c r="M9" s="32">
        <v>1.6317748060432045</v>
      </c>
      <c r="N9" s="32">
        <v>1.7891714009285058</v>
      </c>
      <c r="O9" s="32">
        <v>1.96433467275408</v>
      </c>
      <c r="P9" s="32">
        <v>2.4772874747027207</v>
      </c>
      <c r="Q9" s="32">
        <v>2.8085516408697813</v>
      </c>
      <c r="R9" s="32">
        <v>3.1206989682124706</v>
      </c>
      <c r="S9" s="32">
        <v>3.3610583010883186</v>
      </c>
      <c r="T9" s="32">
        <v>3.541255719103849</v>
      </c>
      <c r="U9" s="32">
        <v>3.7114699785039695</v>
      </c>
      <c r="V9" s="32">
        <v>3.9534273199876897</v>
      </c>
      <c r="W9" s="32">
        <v>4.1898345112412017</v>
      </c>
      <c r="X9" s="32">
        <v>4.4047251783753483</v>
      </c>
      <c r="Y9" s="32">
        <v>4.586164582891608</v>
      </c>
      <c r="Z9" s="32">
        <v>4.7092354104295691</v>
      </c>
      <c r="AA9" s="32">
        <v>4.9755343004281949</v>
      </c>
      <c r="AB9" s="32">
        <v>5.0615344474476354</v>
      </c>
      <c r="AC9" s="32">
        <v>5.073344233230765</v>
      </c>
      <c r="AD9" s="32">
        <v>5.0337321249080293</v>
      </c>
      <c r="AE9" s="32">
        <v>4.9860400381624821</v>
      </c>
      <c r="AF9" s="32">
        <v>4.958941852781237</v>
      </c>
      <c r="AG9" s="32">
        <v>5.0209519075973699</v>
      </c>
      <c r="AH9" s="32">
        <v>5.0442027282763675</v>
      </c>
      <c r="AI9" s="32">
        <v>4.921335578181198</v>
      </c>
      <c r="AJ9" s="32">
        <v>4.7375278192741446</v>
      </c>
      <c r="AK9" s="32">
        <v>4.8277251122851634</v>
      </c>
      <c r="AL9" s="32">
        <v>4.9364281529495297</v>
      </c>
      <c r="AM9" s="32">
        <v>5.1682935971087742</v>
      </c>
      <c r="AN9" s="32">
        <v>5.2512085082556084</v>
      </c>
      <c r="AO9" s="32">
        <v>5.3311997304985956</v>
      </c>
      <c r="AP9" s="32">
        <v>5.458249343663887</v>
      </c>
      <c r="AQ9" s="32">
        <v>5.5011879254026148</v>
      </c>
      <c r="AR9" s="32">
        <v>5.5990488270582341</v>
      </c>
      <c r="AS9" s="32">
        <v>5.8347309379518686</v>
      </c>
      <c r="AT9" s="32">
        <v>6.0434112550280306</v>
      </c>
      <c r="AU9" s="32">
        <v>6.1077303367561919</v>
      </c>
      <c r="AV9" s="32">
        <v>6.1141979581408377</v>
      </c>
      <c r="AW9" s="32">
        <v>6.1182310896251124</v>
      </c>
      <c r="AX9" s="32">
        <v>6.045807382077717</v>
      </c>
    </row>
    <row r="10" spans="1:55">
      <c r="A10" s="7" t="s">
        <v>3</v>
      </c>
      <c r="B10" s="32">
        <v>0.47367631608907895</v>
      </c>
      <c r="C10" s="32">
        <v>0.51995083831943334</v>
      </c>
      <c r="D10" s="32">
        <v>0.56364509599605994</v>
      </c>
      <c r="E10" s="32">
        <v>0.62836937224920564</v>
      </c>
      <c r="F10" s="32">
        <v>0.67976495209723931</v>
      </c>
      <c r="G10" s="32">
        <v>0.72274040692597308</v>
      </c>
      <c r="H10" s="32">
        <v>0.80824521236169777</v>
      </c>
      <c r="I10" s="32">
        <v>0.89948410475101659</v>
      </c>
      <c r="J10" s="32">
        <v>1.0262745613241193</v>
      </c>
      <c r="K10" s="32">
        <v>1.1893953414552147</v>
      </c>
      <c r="L10" s="32">
        <v>1.3647045909970614</v>
      </c>
      <c r="M10" s="32">
        <v>1.5017493755951687</v>
      </c>
      <c r="N10" s="32">
        <v>1.648604826865518</v>
      </c>
      <c r="O10" s="32">
        <v>1.8555128442107052</v>
      </c>
      <c r="P10" s="32">
        <v>2.4201164138703852</v>
      </c>
      <c r="Q10" s="32">
        <v>2.7638714692210109</v>
      </c>
      <c r="R10" s="32">
        <v>3.0981188858632382</v>
      </c>
      <c r="S10" s="32">
        <v>3.3552792497293682</v>
      </c>
      <c r="T10" s="32">
        <v>3.5614455044689355</v>
      </c>
      <c r="U10" s="32">
        <v>3.7364837331241323</v>
      </c>
      <c r="V10" s="32">
        <v>3.9346520726170562</v>
      </c>
      <c r="W10" s="32">
        <v>4.1499870630044953</v>
      </c>
      <c r="X10" s="32">
        <v>4.3374194530687724</v>
      </c>
      <c r="Y10" s="32">
        <v>4.517163974200658</v>
      </c>
      <c r="Z10" s="32">
        <v>4.6481938581717195</v>
      </c>
      <c r="AA10" s="32">
        <v>4.8922567568414124</v>
      </c>
      <c r="AB10" s="32">
        <v>4.9018016045711423</v>
      </c>
      <c r="AC10" s="32">
        <v>4.8773740485881865</v>
      </c>
      <c r="AD10" s="32">
        <v>5.0880343851816061</v>
      </c>
      <c r="AE10" s="32">
        <v>5.0773488300423777</v>
      </c>
      <c r="AF10" s="32">
        <v>5.1002904965759139</v>
      </c>
      <c r="AG10" s="32">
        <v>5.1760218743063229</v>
      </c>
      <c r="AH10" s="32">
        <v>5.3443880175697975</v>
      </c>
      <c r="AI10" s="32">
        <v>5.3096912635065427</v>
      </c>
      <c r="AJ10" s="32">
        <v>5.3286030869253702</v>
      </c>
      <c r="AK10" s="32">
        <v>5.4624524378272437</v>
      </c>
      <c r="AL10" s="32">
        <v>5.5914160222113187</v>
      </c>
      <c r="AM10" s="32">
        <v>5.7776454294912654</v>
      </c>
      <c r="AN10" s="32">
        <v>5.8317669747038723</v>
      </c>
      <c r="AO10" s="32">
        <v>5.9337670518141961</v>
      </c>
      <c r="AP10" s="32">
        <v>6.0360172310694864</v>
      </c>
      <c r="AQ10" s="32">
        <v>6.0506487060187366</v>
      </c>
      <c r="AR10" s="32">
        <v>6.0926530082239214</v>
      </c>
      <c r="AS10" s="32">
        <v>6.0198255294247653</v>
      </c>
      <c r="AT10" s="32">
        <v>6.2266671725862093</v>
      </c>
      <c r="AU10" s="32">
        <v>6.2329993608462635</v>
      </c>
      <c r="AV10" s="32">
        <v>6.3135272262814723</v>
      </c>
      <c r="AW10" s="32">
        <v>6.2640601887883012</v>
      </c>
      <c r="AX10" s="32">
        <v>6.15373871661936</v>
      </c>
    </row>
    <row r="11" spans="1:55">
      <c r="A11" s="7" t="s">
        <v>4</v>
      </c>
      <c r="B11" s="32">
        <v>0.43474953199509875</v>
      </c>
      <c r="C11" s="32">
        <v>0.48408101014190419</v>
      </c>
      <c r="D11" s="32">
        <v>0.50091064281483033</v>
      </c>
      <c r="E11" s="32">
        <v>0.56368035057934951</v>
      </c>
      <c r="F11" s="32">
        <v>0.61394819755460273</v>
      </c>
      <c r="G11" s="32">
        <v>0.68392054669060265</v>
      </c>
      <c r="H11" s="32">
        <v>0.77563683376755188</v>
      </c>
      <c r="I11" s="32">
        <v>0.89195115745534381</v>
      </c>
      <c r="J11" s="32">
        <v>1.0172428685034594</v>
      </c>
      <c r="K11" s="32">
        <v>1.1370450229257871</v>
      </c>
      <c r="L11" s="32">
        <v>1.3046980928838618</v>
      </c>
      <c r="M11" s="32">
        <v>1.4552666056352084</v>
      </c>
      <c r="N11" s="32">
        <v>1.5672053622338311</v>
      </c>
      <c r="O11" s="32">
        <v>1.7251396788184965</v>
      </c>
      <c r="P11" s="32">
        <v>2.2379715342369599</v>
      </c>
      <c r="Q11" s="32">
        <v>2.5086673508578459</v>
      </c>
      <c r="R11" s="32">
        <v>2.8571926578493461</v>
      </c>
      <c r="S11" s="32">
        <v>3.0831818893548784</v>
      </c>
      <c r="T11" s="32">
        <v>3.2850186678640303</v>
      </c>
      <c r="U11" s="32">
        <v>3.5467212106690673</v>
      </c>
      <c r="V11" s="32">
        <v>3.7428253337475366</v>
      </c>
      <c r="W11" s="32">
        <v>3.9153809194117231</v>
      </c>
      <c r="X11" s="32">
        <v>4.0850831646878651</v>
      </c>
      <c r="Y11" s="32">
        <v>4.2917447948414464</v>
      </c>
      <c r="Z11" s="32">
        <v>4.4248901259111353</v>
      </c>
      <c r="AA11" s="32">
        <v>4.5894514614918425</v>
      </c>
      <c r="AB11" s="32">
        <v>4.6423961719410833</v>
      </c>
      <c r="AC11" s="32">
        <v>4.6233107557302695</v>
      </c>
      <c r="AD11" s="32">
        <v>4.6692252167723982</v>
      </c>
      <c r="AE11" s="32">
        <v>4.8426022018494281</v>
      </c>
      <c r="AF11" s="32">
        <v>4.8429007896556975</v>
      </c>
      <c r="AG11" s="32">
        <v>4.8528948240304892</v>
      </c>
      <c r="AH11" s="32">
        <v>4.8214078861752627</v>
      </c>
      <c r="AI11" s="32">
        <v>4.5027967124463464</v>
      </c>
      <c r="AJ11" s="32">
        <v>4.6032716663371254</v>
      </c>
      <c r="AK11" s="32">
        <v>4.7968868779665454</v>
      </c>
      <c r="AL11" s="32">
        <v>4.9086604527953952</v>
      </c>
      <c r="AM11" s="32">
        <v>5.0059455292258308</v>
      </c>
      <c r="AN11" s="32">
        <v>5.1179627142340038</v>
      </c>
      <c r="AO11" s="32">
        <v>5.188623108884868</v>
      </c>
      <c r="AP11" s="32">
        <v>5.3230350727560083</v>
      </c>
      <c r="AQ11" s="32">
        <v>5.3520351242553241</v>
      </c>
      <c r="AR11" s="32">
        <v>5.4020342521599449</v>
      </c>
      <c r="AS11" s="32">
        <v>5.4294296647460065</v>
      </c>
      <c r="AT11" s="32">
        <v>5.40966702443174</v>
      </c>
      <c r="AU11" s="32">
        <v>5.5716464729764015</v>
      </c>
      <c r="AV11" s="32">
        <v>5.6454705175192119</v>
      </c>
      <c r="AW11" s="32">
        <v>5.7260289718367172</v>
      </c>
      <c r="AX11" s="32">
        <v>5.7423375801017587</v>
      </c>
    </row>
    <row r="12" spans="1:55">
      <c r="A12" s="7" t="s">
        <v>5</v>
      </c>
      <c r="B12" s="32">
        <v>0.45027541358664896</v>
      </c>
      <c r="C12" s="32">
        <v>0.51204429162157616</v>
      </c>
      <c r="D12" s="32">
        <v>0.52325047225652987</v>
      </c>
      <c r="E12" s="32">
        <v>0.58536593807954806</v>
      </c>
      <c r="F12" s="32">
        <v>0.64141715002078536</v>
      </c>
      <c r="G12" s="32">
        <v>0.71097753438508116</v>
      </c>
      <c r="H12" s="32">
        <v>0.79840934070636715</v>
      </c>
      <c r="I12" s="32">
        <v>0.91638945285431239</v>
      </c>
      <c r="J12" s="32">
        <v>1.0489917486898572</v>
      </c>
      <c r="K12" s="32">
        <v>1.2379439427709187</v>
      </c>
      <c r="L12" s="32">
        <v>1.4449188159671027</v>
      </c>
      <c r="M12" s="32">
        <v>1.5652942116144517</v>
      </c>
      <c r="N12" s="32">
        <v>1.7265591321080891</v>
      </c>
      <c r="O12" s="32">
        <v>1.8959551365854495</v>
      </c>
      <c r="P12" s="32">
        <v>2.3999030591771455</v>
      </c>
      <c r="Q12" s="32">
        <v>2.7030317249466056</v>
      </c>
      <c r="R12" s="32">
        <v>3.0082900414875424</v>
      </c>
      <c r="S12" s="32">
        <v>3.2564765936890074</v>
      </c>
      <c r="T12" s="32">
        <v>3.4210785668089532</v>
      </c>
      <c r="U12" s="32">
        <v>3.6351648741286975</v>
      </c>
      <c r="V12" s="32">
        <v>3.8648714591007498</v>
      </c>
      <c r="W12" s="32">
        <v>4.0481006363531264</v>
      </c>
      <c r="X12" s="32">
        <v>4.1958696707687526</v>
      </c>
      <c r="Y12" s="32">
        <v>4.4139390863527748</v>
      </c>
      <c r="Z12" s="32">
        <v>4.5448942457502488</v>
      </c>
      <c r="AA12" s="32">
        <v>4.7848471165492112</v>
      </c>
      <c r="AB12" s="32">
        <v>4.9536748620769018</v>
      </c>
      <c r="AC12" s="32">
        <v>4.9592892836688671</v>
      </c>
      <c r="AD12" s="32">
        <v>5.0470682754044809</v>
      </c>
      <c r="AE12" s="32">
        <v>5.1781005338095518</v>
      </c>
      <c r="AF12" s="32">
        <v>5.2625442948290688</v>
      </c>
      <c r="AG12" s="32">
        <v>5.253545446440274</v>
      </c>
      <c r="AH12" s="32">
        <v>5.4101507399630862</v>
      </c>
      <c r="AI12" s="32">
        <v>5.262245659680957</v>
      </c>
      <c r="AJ12" s="32">
        <v>5.2463173387023758</v>
      </c>
      <c r="AK12" s="32">
        <v>5.3208279107294576</v>
      </c>
      <c r="AL12" s="32">
        <v>5.4850311370230784</v>
      </c>
      <c r="AM12" s="32">
        <v>5.5972484227196206</v>
      </c>
      <c r="AN12" s="32">
        <v>5.5667480486957608</v>
      </c>
      <c r="AO12" s="32">
        <v>5.6106494643630365</v>
      </c>
      <c r="AP12" s="32">
        <v>5.7221775796932297</v>
      </c>
      <c r="AQ12" s="32">
        <v>5.7565656620540659</v>
      </c>
      <c r="AR12" s="32">
        <v>5.8651928888764662</v>
      </c>
      <c r="AS12" s="32">
        <v>5.8657062451603155</v>
      </c>
      <c r="AT12" s="32">
        <v>6.0471203155761692</v>
      </c>
      <c r="AU12" s="32">
        <v>6.1242833329347395</v>
      </c>
      <c r="AV12" s="32">
        <v>6.2097480936245146</v>
      </c>
      <c r="AW12" s="32">
        <v>6.1940949712559084</v>
      </c>
      <c r="AX12" s="32">
        <v>6.1074006010494388</v>
      </c>
    </row>
    <row r="13" spans="1:55">
      <c r="A13" s="7" t="s">
        <v>6</v>
      </c>
      <c r="B13" s="32">
        <v>0.42795798426455239</v>
      </c>
      <c r="C13" s="32">
        <v>0.46839665016683063</v>
      </c>
      <c r="D13" s="32">
        <v>0.48992310604865746</v>
      </c>
      <c r="E13" s="32">
        <v>0.56193984616977322</v>
      </c>
      <c r="F13" s="32">
        <v>0.61776491753689877</v>
      </c>
      <c r="G13" s="32">
        <v>0.68726244557239424</v>
      </c>
      <c r="H13" s="32">
        <v>0.76875711044724604</v>
      </c>
      <c r="I13" s="32">
        <v>0.9098649837741587</v>
      </c>
      <c r="J13" s="32">
        <v>1.0534723017525662</v>
      </c>
      <c r="K13" s="32">
        <v>1.1971896337998011</v>
      </c>
      <c r="L13" s="32">
        <v>1.373501151316167</v>
      </c>
      <c r="M13" s="32">
        <v>1.5092812391303423</v>
      </c>
      <c r="N13" s="32">
        <v>1.661716945363527</v>
      </c>
      <c r="O13" s="32">
        <v>1.8728481762422173</v>
      </c>
      <c r="P13" s="32">
        <v>2.3843473483578754</v>
      </c>
      <c r="Q13" s="32">
        <v>2.6744089042181467</v>
      </c>
      <c r="R13" s="32">
        <v>2.9653360834619917</v>
      </c>
      <c r="S13" s="32">
        <v>3.2609582065925449</v>
      </c>
      <c r="T13" s="32">
        <v>3.4142203460636309</v>
      </c>
      <c r="U13" s="32">
        <v>3.6527057455868488</v>
      </c>
      <c r="V13" s="32">
        <v>3.8427256636699103</v>
      </c>
      <c r="W13" s="32">
        <v>4.0358386414953626</v>
      </c>
      <c r="X13" s="32">
        <v>4.2739884720165122</v>
      </c>
      <c r="Y13" s="32">
        <v>4.4181432281082529</v>
      </c>
      <c r="Z13" s="32">
        <v>4.502200093390937</v>
      </c>
      <c r="AA13" s="32">
        <v>4.6890371079687361</v>
      </c>
      <c r="AB13" s="32">
        <v>4.8080040254862046</v>
      </c>
      <c r="AC13" s="32">
        <v>4.8619133782444557</v>
      </c>
      <c r="AD13" s="32">
        <v>4.9434318773264501</v>
      </c>
      <c r="AE13" s="32">
        <v>5.0484305439275188</v>
      </c>
      <c r="AF13" s="32">
        <v>5.130077068065245</v>
      </c>
      <c r="AG13" s="32">
        <v>5.1377002937298677</v>
      </c>
      <c r="AH13" s="32">
        <v>5.1889737522016084</v>
      </c>
      <c r="AI13" s="32">
        <v>5.1285326697185205</v>
      </c>
      <c r="AJ13" s="32">
        <v>5.1202045225292983</v>
      </c>
      <c r="AK13" s="32">
        <v>5.1784866553783333</v>
      </c>
      <c r="AL13" s="32">
        <v>5.2894309389907148</v>
      </c>
      <c r="AM13" s="32">
        <v>5.3742328662199625</v>
      </c>
      <c r="AN13" s="32">
        <v>5.4351996541800345</v>
      </c>
      <c r="AO13" s="32">
        <v>5.465235090606634</v>
      </c>
      <c r="AP13" s="32">
        <v>5.5246143617510279</v>
      </c>
      <c r="AQ13" s="32">
        <v>5.5994927072766219</v>
      </c>
      <c r="AR13" s="32">
        <v>5.6699944237755435</v>
      </c>
      <c r="AS13" s="32">
        <v>5.8236788549660856</v>
      </c>
      <c r="AT13" s="32">
        <v>5.9662716356681749</v>
      </c>
      <c r="AU13" s="32">
        <v>6.004633996020198</v>
      </c>
      <c r="AV13" s="32">
        <v>6.009341360962666</v>
      </c>
      <c r="AW13" s="32">
        <v>6.0165754711153712</v>
      </c>
      <c r="AX13" s="32">
        <v>5.9587063982069752</v>
      </c>
    </row>
    <row r="14" spans="1:55">
      <c r="A14" s="7" t="s">
        <v>7</v>
      </c>
      <c r="B14" s="32">
        <v>0.45196678540340379</v>
      </c>
      <c r="C14" s="32">
        <v>0.49536884692893896</v>
      </c>
      <c r="D14" s="32">
        <v>0.50706835929597649</v>
      </c>
      <c r="E14" s="32">
        <v>0.58431995595843389</v>
      </c>
      <c r="F14" s="32">
        <v>0.6325511447314317</v>
      </c>
      <c r="G14" s="32">
        <v>0.70108499113545997</v>
      </c>
      <c r="H14" s="32">
        <v>0.78514611130790712</v>
      </c>
      <c r="I14" s="32">
        <v>1.3790286846707105</v>
      </c>
      <c r="J14" s="32">
        <v>1.0375036292248825</v>
      </c>
      <c r="K14" s="32">
        <v>1.2065056700724492</v>
      </c>
      <c r="L14" s="32">
        <v>1.3908194484535195</v>
      </c>
      <c r="M14" s="32">
        <v>1.5211446175548684</v>
      </c>
      <c r="N14" s="32">
        <v>1.7111898636042964</v>
      </c>
      <c r="O14" s="32">
        <v>1.8949366893884572</v>
      </c>
      <c r="P14" s="32">
        <v>2.3858030033055075</v>
      </c>
      <c r="Q14" s="32">
        <v>2.7134336057119</v>
      </c>
      <c r="R14" s="32">
        <v>3.0042346669671596</v>
      </c>
      <c r="S14" s="32">
        <v>3.317123805985402</v>
      </c>
      <c r="T14" s="32">
        <v>3.4822315026793049</v>
      </c>
      <c r="U14" s="32">
        <v>3.7371730472363449</v>
      </c>
      <c r="V14" s="32">
        <v>3.9323658658468057</v>
      </c>
      <c r="W14" s="32">
        <v>4.0706327875749979</v>
      </c>
      <c r="X14" s="32">
        <v>4.252025438332101</v>
      </c>
      <c r="Y14" s="32">
        <v>4.4664484783019036</v>
      </c>
      <c r="Z14" s="32">
        <v>4.6155291414922361</v>
      </c>
      <c r="AA14" s="32">
        <v>4.8137285372858516</v>
      </c>
      <c r="AB14" s="32">
        <v>4.8859650147203455</v>
      </c>
      <c r="AC14" s="32">
        <v>4.9669514071882084</v>
      </c>
      <c r="AD14" s="32">
        <v>5.0422072380253375</v>
      </c>
      <c r="AE14" s="32">
        <v>5.1135347615828746</v>
      </c>
      <c r="AF14" s="32">
        <v>4.9961087182615183</v>
      </c>
      <c r="AG14" s="32">
        <v>5.0474404248514437</v>
      </c>
      <c r="AH14" s="32">
        <v>5.1768138290748524</v>
      </c>
      <c r="AI14" s="32">
        <v>5.005448050911105</v>
      </c>
      <c r="AJ14" s="32">
        <v>4.9424806989876107</v>
      </c>
      <c r="AK14" s="32">
        <v>5.0135187441716997</v>
      </c>
      <c r="AL14" s="32">
        <v>5.1346691940729352</v>
      </c>
      <c r="AM14" s="32">
        <v>5.3962044918679259</v>
      </c>
      <c r="AN14" s="32">
        <v>5.5992174430247825</v>
      </c>
      <c r="AO14" s="32">
        <v>5.6744150353599832</v>
      </c>
      <c r="AP14" s="32">
        <v>5.7447885850830387</v>
      </c>
      <c r="AQ14" s="32">
        <v>5.7239916321503213</v>
      </c>
      <c r="AR14" s="32">
        <v>5.8049027808622915</v>
      </c>
      <c r="AS14" s="32">
        <v>5.9832062091428879</v>
      </c>
      <c r="AT14" s="32">
        <v>6.264485770302489</v>
      </c>
      <c r="AU14" s="32">
        <v>6.2887613976335421</v>
      </c>
      <c r="AV14" s="32">
        <v>6.306319131171608</v>
      </c>
      <c r="AW14" s="32">
        <v>6.4505074660532395</v>
      </c>
      <c r="AX14" s="32">
        <v>6.3913716412500463</v>
      </c>
    </row>
    <row r="15" spans="1:55">
      <c r="A15" s="7" t="s">
        <v>8</v>
      </c>
      <c r="B15" s="32">
        <v>0.42673736596691519</v>
      </c>
      <c r="C15" s="32">
        <v>0.47273412653979541</v>
      </c>
      <c r="D15" s="32">
        <v>0.48976476453045514</v>
      </c>
      <c r="E15" s="32">
        <v>0.54608433997010364</v>
      </c>
      <c r="F15" s="32">
        <v>0.59228718081053044</v>
      </c>
      <c r="G15" s="32">
        <v>0.66770832180338768</v>
      </c>
      <c r="H15" s="32">
        <v>0.75125041044205265</v>
      </c>
      <c r="I15" s="32">
        <v>0.90529451978012621</v>
      </c>
      <c r="J15" s="32">
        <v>1.1258018471886189</v>
      </c>
      <c r="K15" s="32">
        <v>1.2924601016419472</v>
      </c>
      <c r="L15" s="32">
        <v>1.4733401771630441</v>
      </c>
      <c r="M15" s="32">
        <v>1.5888039668963425</v>
      </c>
      <c r="N15" s="32">
        <v>1.7321305989406885</v>
      </c>
      <c r="O15" s="32">
        <v>1.8765312085766783</v>
      </c>
      <c r="P15" s="32">
        <v>2.3708981267503839</v>
      </c>
      <c r="Q15" s="32">
        <v>2.638553121116169</v>
      </c>
      <c r="R15" s="32">
        <v>2.9597814342622359</v>
      </c>
      <c r="S15" s="32">
        <v>3.1861909861014093</v>
      </c>
      <c r="T15" s="32">
        <v>3.3637885125563618</v>
      </c>
      <c r="U15" s="32">
        <v>3.6045472315991134</v>
      </c>
      <c r="V15" s="32">
        <v>3.8490602245457057</v>
      </c>
      <c r="W15" s="32">
        <v>4.1076280613097644</v>
      </c>
      <c r="X15" s="32">
        <v>4.3063157391937477</v>
      </c>
      <c r="Y15" s="32">
        <v>4.454327592410551</v>
      </c>
      <c r="Z15" s="32">
        <v>4.5674979699252356</v>
      </c>
      <c r="AA15" s="32">
        <v>4.7384442021606183</v>
      </c>
      <c r="AB15" s="32">
        <v>4.9293406033096021</v>
      </c>
      <c r="AC15" s="32">
        <v>5.0505714140213724</v>
      </c>
      <c r="AD15" s="32">
        <v>5.1242538319626378</v>
      </c>
      <c r="AE15" s="32">
        <v>5.288134792367484</v>
      </c>
      <c r="AF15" s="32">
        <v>5.4004469663397634</v>
      </c>
      <c r="AG15" s="32">
        <v>5.4113782091376335</v>
      </c>
      <c r="AH15" s="32">
        <v>5.5728704627766277</v>
      </c>
      <c r="AI15" s="32">
        <v>5.5027297653830551</v>
      </c>
      <c r="AJ15" s="32">
        <v>5.5333769703263895</v>
      </c>
      <c r="AK15" s="32">
        <v>5.7148954326532229</v>
      </c>
      <c r="AL15" s="32">
        <v>5.9450670074762275</v>
      </c>
      <c r="AM15" s="32">
        <v>6.0642357707778629</v>
      </c>
      <c r="AN15" s="32">
        <v>6.130566459984041</v>
      </c>
      <c r="AO15" s="32">
        <v>6.1804734540123061</v>
      </c>
      <c r="AP15" s="32">
        <v>6.2691736341243098</v>
      </c>
      <c r="AQ15" s="32">
        <v>6.2424543653580553</v>
      </c>
      <c r="AR15" s="32">
        <v>6.3530199416584878</v>
      </c>
      <c r="AS15" s="32">
        <v>6.5192591356380154</v>
      </c>
      <c r="AT15" s="32">
        <v>6.7616920175373316</v>
      </c>
      <c r="AU15" s="32">
        <v>6.8283586432057231</v>
      </c>
      <c r="AV15" s="32">
        <v>6.7715176722932622</v>
      </c>
      <c r="AW15" s="32">
        <v>6.7393322965961948</v>
      </c>
      <c r="AX15" s="32">
        <v>6.6295767556737717</v>
      </c>
    </row>
    <row r="16" spans="1:55">
      <c r="A16" s="7" t="s">
        <v>22</v>
      </c>
      <c r="B16" s="32">
        <v>0.41815911435906444</v>
      </c>
      <c r="C16" s="32">
        <v>0.47065609289962412</v>
      </c>
      <c r="D16" s="32">
        <v>0.50116730939140031</v>
      </c>
      <c r="E16" s="32">
        <v>0.6147924339568136</v>
      </c>
      <c r="F16" s="32">
        <v>0.74410145409168305</v>
      </c>
      <c r="G16" s="32">
        <v>0.78907983609192367</v>
      </c>
      <c r="H16" s="32">
        <v>0.79811547572758978</v>
      </c>
      <c r="I16" s="32">
        <v>0.94497925598056598</v>
      </c>
      <c r="J16" s="32">
        <v>0.97179511421060272</v>
      </c>
      <c r="K16" s="32">
        <v>1.0503323905128641</v>
      </c>
      <c r="L16" s="32">
        <v>1.2437175648989898</v>
      </c>
      <c r="M16" s="32">
        <v>1.386200689305626</v>
      </c>
      <c r="N16" s="32">
        <v>1.525570312745766</v>
      </c>
      <c r="O16" s="32">
        <v>1.6968252494819327</v>
      </c>
      <c r="P16" s="32">
        <v>0.42609046362362551</v>
      </c>
      <c r="Q16" s="32">
        <v>2.5356296084768193</v>
      </c>
      <c r="R16" s="32">
        <v>2.8892824197978109</v>
      </c>
      <c r="S16" s="32">
        <v>3.117074792324785</v>
      </c>
      <c r="T16" s="32">
        <v>3.4309281840628616</v>
      </c>
      <c r="U16" s="32">
        <v>3.7169397300037357</v>
      </c>
      <c r="V16" s="32">
        <v>4.0236605383086337</v>
      </c>
      <c r="W16" s="32">
        <v>4.4239777573831178</v>
      </c>
      <c r="X16" s="32">
        <v>4.6123940753960255</v>
      </c>
      <c r="Y16" s="32">
        <v>4.9337588423040808</v>
      </c>
      <c r="Z16" s="32">
        <v>5.1120430588868171</v>
      </c>
      <c r="AA16" s="32">
        <v>5.228024213067842</v>
      </c>
      <c r="AB16" s="32">
        <v>5.3398503373676967</v>
      </c>
      <c r="AC16" s="32">
        <v>5.4554436781052624</v>
      </c>
      <c r="AD16" s="32">
        <v>5.5671515724536604</v>
      </c>
      <c r="AE16" s="32">
        <v>5.5459396355728359</v>
      </c>
      <c r="AF16" s="32">
        <v>5.6184054245173911</v>
      </c>
      <c r="AG16" s="32">
        <v>5.6690675660355963</v>
      </c>
      <c r="AH16" s="32">
        <v>5.7271650804571337</v>
      </c>
      <c r="AI16" s="32">
        <v>5.7873804131983055</v>
      </c>
      <c r="AJ16" s="32">
        <v>5.7769447701578267</v>
      </c>
      <c r="AK16" s="32">
        <v>5.8923653837690333</v>
      </c>
      <c r="AL16" s="32">
        <v>6.09137120464605</v>
      </c>
      <c r="AM16" s="32">
        <v>6.1455433500937806</v>
      </c>
      <c r="AN16" s="32">
        <v>6.0349674132198619</v>
      </c>
      <c r="AO16" s="32">
        <v>5.9619801813676023</v>
      </c>
      <c r="AP16" s="32">
        <v>6.1814083031197793</v>
      </c>
      <c r="AQ16" s="32">
        <v>6.5968255594284653</v>
      </c>
      <c r="AR16" s="32">
        <v>6.7160560850355475</v>
      </c>
      <c r="AS16" s="32">
        <v>6.7089984980015789</v>
      </c>
      <c r="AT16" s="32">
        <v>6.882022260706333</v>
      </c>
      <c r="AU16" s="32">
        <v>7.0569256912905418</v>
      </c>
      <c r="AV16" s="32">
        <v>6.9307962358516892</v>
      </c>
      <c r="AW16" s="32">
        <v>6.8373281311940586</v>
      </c>
      <c r="AX16" s="32">
        <v>6.8386535839151881</v>
      </c>
    </row>
    <row r="17" spans="1:50">
      <c r="A17" s="7" t="s">
        <v>9</v>
      </c>
      <c r="B17" s="32">
        <v>0.41283394636832554</v>
      </c>
      <c r="C17" s="32">
        <v>0.45236985831463777</v>
      </c>
      <c r="D17" s="32">
        <v>0.46700524244648711</v>
      </c>
      <c r="E17" s="32">
        <v>0.52987307484559765</v>
      </c>
      <c r="F17" s="32">
        <v>0.57459756791087035</v>
      </c>
      <c r="G17" s="32">
        <v>0.63042039598322164</v>
      </c>
      <c r="H17" s="32">
        <v>0.73195843062308452</v>
      </c>
      <c r="I17" s="32">
        <v>0.84651606877362962</v>
      </c>
      <c r="J17" s="32">
        <v>0.97480126801161093</v>
      </c>
      <c r="K17" s="32">
        <v>1.1458191141591223</v>
      </c>
      <c r="L17" s="32">
        <v>1.3498906799174344</v>
      </c>
      <c r="M17" s="32">
        <v>1.5076514009366961</v>
      </c>
      <c r="N17" s="32">
        <v>1.6545318692622153</v>
      </c>
      <c r="O17" s="32">
        <v>1.8103728866101216</v>
      </c>
      <c r="P17" s="32">
        <v>2.3381564108793373</v>
      </c>
      <c r="Q17" s="32">
        <v>2.6919529217265286</v>
      </c>
      <c r="R17" s="32">
        <v>3.0003583168969885</v>
      </c>
      <c r="S17" s="32">
        <v>3.2445750437105523</v>
      </c>
      <c r="T17" s="32">
        <v>3.450794072546016</v>
      </c>
      <c r="U17" s="32">
        <v>3.6703619053907239</v>
      </c>
      <c r="V17" s="32">
        <v>3.8758642735417546</v>
      </c>
      <c r="W17" s="32">
        <v>4.0643730738232735</v>
      </c>
      <c r="X17" s="32">
        <v>4.2234191478339174</v>
      </c>
      <c r="Y17" s="32">
        <v>4.3771234532808077</v>
      </c>
      <c r="Z17" s="32">
        <v>4.441804901124323</v>
      </c>
      <c r="AA17" s="32">
        <v>4.6579596610136837</v>
      </c>
      <c r="AB17" s="32">
        <v>4.7568661480290215</v>
      </c>
      <c r="AC17" s="32">
        <v>4.70416462114735</v>
      </c>
      <c r="AD17" s="32">
        <v>4.6999696621356026</v>
      </c>
      <c r="AE17" s="32">
        <v>4.6661925857649287</v>
      </c>
      <c r="AF17" s="32">
        <v>4.6523182371444314</v>
      </c>
      <c r="AG17" s="32">
        <v>4.5763722936573696</v>
      </c>
      <c r="AH17" s="32">
        <v>4.6832525527569775</v>
      </c>
      <c r="AI17" s="32">
        <v>4.6321654419446698</v>
      </c>
      <c r="AJ17" s="32">
        <v>4.6895879220507419</v>
      </c>
      <c r="AK17" s="32">
        <v>4.8199319929473017</v>
      </c>
      <c r="AL17" s="32">
        <v>5.0366986625472574</v>
      </c>
      <c r="AM17" s="32">
        <v>5.2587704353138376</v>
      </c>
      <c r="AN17" s="32">
        <v>5.5186961122159408</v>
      </c>
      <c r="AO17" s="32">
        <v>5.529536258816738</v>
      </c>
      <c r="AP17" s="32">
        <v>5.5347951022514712</v>
      </c>
      <c r="AQ17" s="32">
        <v>5.4645214065070657</v>
      </c>
      <c r="AR17" s="32">
        <v>5.6095020194387093</v>
      </c>
      <c r="AS17" s="32">
        <v>5.7330962507418803</v>
      </c>
      <c r="AT17" s="32">
        <v>5.9637212374601489</v>
      </c>
      <c r="AU17" s="32">
        <v>5.8691822289815585</v>
      </c>
      <c r="AV17" s="32">
        <v>5.9424720402617597</v>
      </c>
      <c r="AW17" s="32">
        <v>6.0036441387409241</v>
      </c>
      <c r="AX17" s="32">
        <v>5.9490219819846963</v>
      </c>
    </row>
    <row r="18" spans="1:50">
      <c r="A18" s="7" t="s">
        <v>10</v>
      </c>
      <c r="B18" s="32">
        <v>0.46333905265918529</v>
      </c>
      <c r="C18" s="32">
        <v>0.5086922361087538</v>
      </c>
      <c r="D18" s="32">
        <v>0.52264528278566613</v>
      </c>
      <c r="E18" s="32">
        <v>0.58480170369159978</v>
      </c>
      <c r="F18" s="32">
        <v>0.63616055816444539</v>
      </c>
      <c r="G18" s="32">
        <v>0.70780598154342877</v>
      </c>
      <c r="H18" s="32">
        <v>0.80222838658019524</v>
      </c>
      <c r="I18" s="32">
        <v>0.94886494580816061</v>
      </c>
      <c r="J18" s="32">
        <v>1.0943849448629139</v>
      </c>
      <c r="K18" s="32">
        <v>1.2683791147596901</v>
      </c>
      <c r="L18" s="32">
        <v>1.4723667674800254</v>
      </c>
      <c r="M18" s="32">
        <v>1.6208197555472048</v>
      </c>
      <c r="N18" s="32">
        <v>1.8024164930002409</v>
      </c>
      <c r="O18" s="32">
        <v>2.00226625489312</v>
      </c>
      <c r="P18" s="32">
        <v>2.4824803226445304</v>
      </c>
      <c r="Q18" s="32">
        <v>2.7024651291339454</v>
      </c>
      <c r="R18" s="32">
        <v>3.1003898799558693</v>
      </c>
      <c r="S18" s="32">
        <v>3.3315731646203774</v>
      </c>
      <c r="T18" s="32">
        <v>3.5044071692704266</v>
      </c>
      <c r="U18" s="32">
        <v>3.7182933464248937</v>
      </c>
      <c r="V18" s="32">
        <v>3.9507502715075193</v>
      </c>
      <c r="W18" s="32">
        <v>4.1316942105306831</v>
      </c>
      <c r="X18" s="32">
        <v>4.3454935621728747</v>
      </c>
      <c r="Y18" s="32">
        <v>4.591301998898814</v>
      </c>
      <c r="Z18" s="32">
        <v>4.7026149813416387</v>
      </c>
      <c r="AA18" s="32">
        <v>4.9233345997769673</v>
      </c>
      <c r="AB18" s="32">
        <v>5.0547139078543033</v>
      </c>
      <c r="AC18" s="32">
        <v>5.088777486521054</v>
      </c>
      <c r="AD18" s="32">
        <v>5.1637418663293948</v>
      </c>
      <c r="AE18" s="32">
        <v>5.2450548523033236</v>
      </c>
      <c r="AF18" s="32">
        <v>5.2488897023694028</v>
      </c>
      <c r="AG18" s="32">
        <v>5.220310171349964</v>
      </c>
      <c r="AH18" s="32">
        <v>5.3243509900632917</v>
      </c>
      <c r="AI18" s="32">
        <v>5.2231601272804413</v>
      </c>
      <c r="AJ18" s="32">
        <v>5.2911756331148778</v>
      </c>
      <c r="AK18" s="32">
        <v>5.4064569668851155</v>
      </c>
      <c r="AL18" s="32">
        <v>5.6404418781170502</v>
      </c>
      <c r="AM18" s="32">
        <v>5.7841887434087038</v>
      </c>
      <c r="AN18" s="32">
        <v>5.8418908684513307</v>
      </c>
      <c r="AO18" s="32">
        <v>5.9388136772374782</v>
      </c>
      <c r="AP18" s="32">
        <v>5.8716602629517753</v>
      </c>
      <c r="AQ18" s="32">
        <v>5.8808008505872973</v>
      </c>
      <c r="AR18" s="32">
        <v>5.7208798351828571</v>
      </c>
      <c r="AS18" s="32">
        <v>5.6628641644946853</v>
      </c>
      <c r="AT18" s="32">
        <v>5.8946497863328489</v>
      </c>
      <c r="AU18" s="32">
        <v>5.9040413350147398</v>
      </c>
      <c r="AV18" s="32">
        <v>6.0792768460265245</v>
      </c>
      <c r="AW18" s="32">
        <v>6.221997762906013</v>
      </c>
      <c r="AX18" s="32">
        <v>6.3300245829905437</v>
      </c>
    </row>
    <row r="19" spans="1:50">
      <c r="A19" s="7" t="s">
        <v>11</v>
      </c>
      <c r="B19" s="32">
        <v>0.67617943281473303</v>
      </c>
      <c r="C19" s="32">
        <v>0.73031119470507699</v>
      </c>
      <c r="D19" s="32">
        <v>0.76198658362953786</v>
      </c>
      <c r="E19" s="32">
        <v>0.85431553831325346</v>
      </c>
      <c r="F19" s="32">
        <v>0.92331710165625169</v>
      </c>
      <c r="G19" s="32">
        <v>1.0082439422651059</v>
      </c>
      <c r="H19" s="32">
        <v>1.0978606793413916</v>
      </c>
      <c r="I19" s="32">
        <v>1.2165741443832192</v>
      </c>
      <c r="J19" s="32">
        <v>1.3327182462111553</v>
      </c>
      <c r="K19" s="32">
        <v>1.4794528837885259</v>
      </c>
      <c r="L19" s="32">
        <v>1.6525303234679278</v>
      </c>
      <c r="M19" s="32">
        <v>1.7926731759594483</v>
      </c>
      <c r="N19" s="32">
        <v>1.9232233312395186</v>
      </c>
      <c r="O19" s="32">
        <v>2.100831008220859</v>
      </c>
      <c r="P19" s="32">
        <v>2.6071377927886039</v>
      </c>
      <c r="Q19" s="32">
        <v>2.9254118273060166</v>
      </c>
      <c r="R19" s="32">
        <v>3.2773495217108839</v>
      </c>
      <c r="S19" s="32">
        <v>3.5497103490904758</v>
      </c>
      <c r="T19" s="32">
        <v>3.7647261085576029</v>
      </c>
      <c r="U19" s="32">
        <v>4.0066250154757519</v>
      </c>
      <c r="V19" s="32">
        <v>4.2056898250881485</v>
      </c>
      <c r="W19" s="32">
        <v>4.3936614264301737</v>
      </c>
      <c r="X19" s="32">
        <v>4.612060117130226</v>
      </c>
      <c r="Y19" s="32">
        <v>4.8353917555398747</v>
      </c>
      <c r="Z19" s="32">
        <v>5.0257605901818652</v>
      </c>
      <c r="AA19" s="32">
        <v>5.2877696956613791</v>
      </c>
      <c r="AB19" s="32">
        <v>5.4639429375836324</v>
      </c>
      <c r="AC19" s="32">
        <v>5.4964126503941584</v>
      </c>
      <c r="AD19" s="32">
        <v>5.5801906106653432</v>
      </c>
      <c r="AE19" s="32">
        <v>5.6875883706459334</v>
      </c>
      <c r="AF19" s="32">
        <v>5.7219949218541588</v>
      </c>
      <c r="AG19" s="32">
        <v>5.7306807363098349</v>
      </c>
      <c r="AH19" s="32">
        <v>5.8174389800115254</v>
      </c>
      <c r="AI19" s="32">
        <v>5.8960904386666861</v>
      </c>
      <c r="AJ19" s="32">
        <v>5.8719796200378314</v>
      </c>
      <c r="AK19" s="32">
        <v>5.8816678736599011</v>
      </c>
      <c r="AL19" s="32">
        <v>6.0000123767057074</v>
      </c>
      <c r="AM19" s="32">
        <v>6.1474076496244967</v>
      </c>
      <c r="AN19" s="32">
        <v>6.1988974366397294</v>
      </c>
      <c r="AO19" s="32">
        <v>6.2054855939559301</v>
      </c>
      <c r="AP19" s="32">
        <v>6.2766910462771301</v>
      </c>
      <c r="AQ19" s="32">
        <v>6.2630330761314887</v>
      </c>
      <c r="AR19" s="32">
        <v>6.2850901158254624</v>
      </c>
      <c r="AS19" s="32">
        <v>6.3596731516814424</v>
      </c>
      <c r="AT19" s="32">
        <v>6.4815531955075407</v>
      </c>
      <c r="AU19" s="32">
        <v>6.4797802182875515</v>
      </c>
      <c r="AV19" s="32">
        <v>6.6089010782730861</v>
      </c>
      <c r="AW19" s="32">
        <v>6.6730447176479215</v>
      </c>
      <c r="AX19" s="32">
        <v>6.6037850972301362</v>
      </c>
    </row>
    <row r="20" spans="1:50">
      <c r="A20" s="7" t="s">
        <v>12</v>
      </c>
      <c r="B20" s="32">
        <v>0.40354160394432964</v>
      </c>
      <c r="C20" s="32">
        <v>0.44881321980703676</v>
      </c>
      <c r="D20" s="32">
        <v>0.46385024268516012</v>
      </c>
      <c r="E20" s="32">
        <v>0.53727688452966615</v>
      </c>
      <c r="F20" s="32">
        <v>0.59235215519783824</v>
      </c>
      <c r="G20" s="32">
        <v>0.65166553767197533</v>
      </c>
      <c r="H20" s="32">
        <v>0.73552007435111677</v>
      </c>
      <c r="I20" s="32">
        <v>0.87686910800466888</v>
      </c>
      <c r="J20" s="32">
        <v>1.010752254393257</v>
      </c>
      <c r="K20" s="32">
        <v>1.157623588376878</v>
      </c>
      <c r="L20" s="32">
        <v>1.3358081567701057</v>
      </c>
      <c r="M20" s="32">
        <v>1.1883685976702922</v>
      </c>
      <c r="N20" s="32">
        <v>1.6849761088682129</v>
      </c>
      <c r="O20" s="32">
        <v>1.8444797273960341</v>
      </c>
      <c r="P20" s="32">
        <v>2.3916867800669617</v>
      </c>
      <c r="Q20" s="32">
        <v>2.7009482769858537</v>
      </c>
      <c r="R20" s="32">
        <v>3.0308491187762443</v>
      </c>
      <c r="S20" s="32">
        <v>3.2712415469728939</v>
      </c>
      <c r="T20" s="32">
        <v>3.4801169469138831</v>
      </c>
      <c r="U20" s="32">
        <v>3.713222261963872</v>
      </c>
      <c r="V20" s="32">
        <v>3.9608873123097692</v>
      </c>
      <c r="W20" s="32">
        <v>4.1776429069077805</v>
      </c>
      <c r="X20" s="32">
        <v>4.416371426978956</v>
      </c>
      <c r="Y20" s="32">
        <v>4.6100648110394919</v>
      </c>
      <c r="Z20" s="32">
        <v>4.7915388534416126</v>
      </c>
      <c r="AA20" s="32">
        <v>5.019202740663431</v>
      </c>
      <c r="AB20" s="32">
        <v>5.242822239802627</v>
      </c>
      <c r="AC20" s="32">
        <v>5.3033715570252644</v>
      </c>
      <c r="AD20" s="32">
        <v>5.2436343473002047</v>
      </c>
      <c r="AE20" s="32">
        <v>5.3673407890887486</v>
      </c>
      <c r="AF20" s="32">
        <v>5.3088366105654652</v>
      </c>
      <c r="AG20" s="32">
        <v>5.3068726749576376</v>
      </c>
      <c r="AH20" s="32">
        <v>5.2904486373707895</v>
      </c>
      <c r="AI20" s="32">
        <v>5.09296762089323</v>
      </c>
      <c r="AJ20" s="32">
        <v>5.0916805770879883</v>
      </c>
      <c r="AK20" s="32">
        <v>5.1433704286578319</v>
      </c>
      <c r="AL20" s="32">
        <v>5.1834641226550309</v>
      </c>
      <c r="AM20" s="32">
        <v>5.4970411541972943</v>
      </c>
      <c r="AN20" s="32">
        <v>5.6053864760889303</v>
      </c>
      <c r="AO20" s="32">
        <v>5.6756712687391566</v>
      </c>
      <c r="AP20" s="32">
        <v>5.7984242582341858</v>
      </c>
      <c r="AQ20" s="32">
        <v>5.8453516797998164</v>
      </c>
      <c r="AR20" s="32">
        <v>5.950855444730033</v>
      </c>
      <c r="AS20" s="32">
        <v>6.2514756401223517</v>
      </c>
      <c r="AT20" s="32">
        <v>6.4681032400810654</v>
      </c>
      <c r="AU20" s="32">
        <v>6.4742543749320403</v>
      </c>
      <c r="AV20" s="32">
        <v>6.5340035484514827</v>
      </c>
      <c r="AW20" s="32">
        <v>6.546904836354277</v>
      </c>
      <c r="AX20" s="32">
        <v>6.4551323528468689</v>
      </c>
    </row>
    <row r="21" spans="1:50">
      <c r="A21" s="7" t="s">
        <v>13</v>
      </c>
      <c r="B21" s="32">
        <v>0.46546269227932563</v>
      </c>
      <c r="C21" s="32">
        <v>0.51374080811505674</v>
      </c>
      <c r="D21" s="32">
        <v>0.52814822504416603</v>
      </c>
      <c r="E21" s="32">
        <v>0.60462683714759069</v>
      </c>
      <c r="F21" s="32">
        <v>0.65680379079334539</v>
      </c>
      <c r="G21" s="32">
        <v>0.75056218827781629</v>
      </c>
      <c r="H21" s="32">
        <v>0.79680404873423216</v>
      </c>
      <c r="I21" s="32">
        <v>0.90588059429468859</v>
      </c>
      <c r="J21" s="32">
        <v>1.0528549858860277</v>
      </c>
      <c r="K21" s="32">
        <v>1.2218386421555942</v>
      </c>
      <c r="L21" s="32">
        <v>1.3867494238057985</v>
      </c>
      <c r="M21" s="32">
        <v>1.5169297262259986</v>
      </c>
      <c r="N21" s="32">
        <v>1.7242841054693541</v>
      </c>
      <c r="O21" s="32">
        <v>1.9517972135696153</v>
      </c>
      <c r="P21" s="32">
        <v>2.5110128521910222</v>
      </c>
      <c r="Q21" s="32">
        <v>2.8568126234386186</v>
      </c>
      <c r="R21" s="32">
        <v>3.1162829423300753</v>
      </c>
      <c r="S21" s="32">
        <v>3.3596914834321088</v>
      </c>
      <c r="T21" s="32">
        <v>3.5624507660723133</v>
      </c>
      <c r="U21" s="32">
        <v>3.7424683917574919</v>
      </c>
      <c r="V21" s="32">
        <v>3.9077278197598009</v>
      </c>
      <c r="W21" s="32">
        <v>4.1633488753899064</v>
      </c>
      <c r="X21" s="32">
        <v>4.3991218246746095</v>
      </c>
      <c r="Y21" s="32">
        <v>4.5225182428860551</v>
      </c>
      <c r="Z21" s="32">
        <v>4.6130193115285341</v>
      </c>
      <c r="AA21" s="32">
        <v>4.8271642198726123</v>
      </c>
      <c r="AB21" s="32">
        <v>4.8481433601997024</v>
      </c>
      <c r="AC21" s="32">
        <v>4.9067017751830013</v>
      </c>
      <c r="AD21" s="32">
        <v>4.992874530923336</v>
      </c>
      <c r="AE21" s="32">
        <v>5.098686332702246</v>
      </c>
      <c r="AF21" s="32">
        <v>5.1197000952646396</v>
      </c>
      <c r="AG21" s="32">
        <v>5.1282150979588295</v>
      </c>
      <c r="AH21" s="32">
        <v>5.2147121081553971</v>
      </c>
      <c r="AI21" s="32">
        <v>5.1585521728634438</v>
      </c>
      <c r="AJ21" s="32">
        <v>5.1076314854099643</v>
      </c>
      <c r="AK21" s="32">
        <v>5.0079330606402257</v>
      </c>
      <c r="AL21" s="32">
        <v>4.913847053262681</v>
      </c>
      <c r="AM21" s="32">
        <v>5.1827875505053758</v>
      </c>
      <c r="AN21" s="32">
        <v>5.2247274365529126</v>
      </c>
      <c r="AO21" s="32">
        <v>5.333179143748815</v>
      </c>
      <c r="AP21" s="32">
        <v>5.4494879261734779</v>
      </c>
      <c r="AQ21" s="32">
        <v>5.5690919414294893</v>
      </c>
      <c r="AR21" s="32">
        <v>5.7475327837363599</v>
      </c>
      <c r="AS21" s="32">
        <v>5.9947629672444247</v>
      </c>
      <c r="AT21" s="32">
        <v>6.1590693474491633</v>
      </c>
      <c r="AU21" s="32">
        <v>6.357575058776999</v>
      </c>
      <c r="AV21" s="32">
        <v>6.3505443264729173</v>
      </c>
      <c r="AW21" s="32">
        <v>6.3310877736817499</v>
      </c>
      <c r="AX21" s="32">
        <v>6.2025456095343054</v>
      </c>
    </row>
    <row r="22" spans="1:50">
      <c r="A22" s="7" t="s">
        <v>14</v>
      </c>
      <c r="B22" s="32">
        <v>0.36510424778709877</v>
      </c>
      <c r="C22" s="32">
        <v>0.41675177205215375</v>
      </c>
      <c r="D22" s="32">
        <v>0.43575301624480001</v>
      </c>
      <c r="E22" s="32">
        <v>0.50406538611993901</v>
      </c>
      <c r="F22" s="32">
        <v>0.54874408756878346</v>
      </c>
      <c r="G22" s="32">
        <v>0.61274299338808191</v>
      </c>
      <c r="H22" s="32">
        <v>0.69703964293418907</v>
      </c>
      <c r="I22" s="32">
        <v>0.85609892002433086</v>
      </c>
      <c r="J22" s="32">
        <v>1.0285659615748866</v>
      </c>
      <c r="K22" s="32">
        <v>1.210845453450661</v>
      </c>
      <c r="L22" s="32">
        <v>1.3917844369744925</v>
      </c>
      <c r="M22" s="32">
        <v>1.5410824230515339</v>
      </c>
      <c r="N22" s="32">
        <v>1.6781715971084958</v>
      </c>
      <c r="O22" s="32">
        <v>1.8232854341494609</v>
      </c>
      <c r="P22" s="32">
        <v>2.3303630681367471</v>
      </c>
      <c r="Q22" s="32">
        <v>2.6274428375543555</v>
      </c>
      <c r="R22" s="32">
        <v>2.9742694079086132</v>
      </c>
      <c r="S22" s="32">
        <v>3.1938380975847549</v>
      </c>
      <c r="T22" s="32">
        <v>3.4324442668049229</v>
      </c>
      <c r="U22" s="32">
        <v>3.7350338429922783</v>
      </c>
      <c r="V22" s="32">
        <v>3.9833657211376385</v>
      </c>
      <c r="W22" s="32">
        <v>4.1382631167337696</v>
      </c>
      <c r="X22" s="32">
        <v>4.3324030727891314</v>
      </c>
      <c r="Y22" s="32">
        <v>4.5263319403916453</v>
      </c>
      <c r="Z22" s="32">
        <v>4.615458163133968</v>
      </c>
      <c r="AA22" s="32">
        <v>4.8589234487265376</v>
      </c>
      <c r="AB22" s="32">
        <v>4.9958371290536476</v>
      </c>
      <c r="AC22" s="32">
        <v>5.0106950316429746</v>
      </c>
      <c r="AD22" s="32">
        <v>5.1681625019504809</v>
      </c>
      <c r="AE22" s="32">
        <v>5.2266727237442066</v>
      </c>
      <c r="AF22" s="32">
        <v>5.2785099586967315</v>
      </c>
      <c r="AG22" s="32">
        <v>5.0781335509540382</v>
      </c>
      <c r="AH22" s="32">
        <v>5.1944263733593257</v>
      </c>
      <c r="AI22" s="32">
        <v>5.2076856010693984</v>
      </c>
      <c r="AJ22" s="32">
        <v>5.4369135957903065</v>
      </c>
      <c r="AK22" s="32">
        <v>5.4795246675416562</v>
      </c>
      <c r="AL22" s="32">
        <v>5.577686300043645</v>
      </c>
      <c r="AM22" s="32">
        <v>5.5636043466990843</v>
      </c>
      <c r="AN22" s="32">
        <v>5.5489708102240529</v>
      </c>
      <c r="AO22" s="32">
        <v>5.5975984998072388</v>
      </c>
      <c r="AP22" s="32">
        <v>5.660072269732157</v>
      </c>
      <c r="AQ22" s="32">
        <v>5.7080593036796508</v>
      </c>
      <c r="AR22" s="32">
        <v>5.7806998539467855</v>
      </c>
      <c r="AS22" s="32">
        <v>6.0264080745686206</v>
      </c>
      <c r="AT22" s="32">
        <v>6.2394621462797053</v>
      </c>
      <c r="AU22" s="32">
        <v>6.2950402064214339</v>
      </c>
      <c r="AV22" s="32">
        <v>6.3911111645093772</v>
      </c>
      <c r="AW22" s="32">
        <v>6.4126328186594499</v>
      </c>
      <c r="AX22" s="32">
        <v>6.2738681486780283</v>
      </c>
    </row>
    <row r="23" spans="1:50">
      <c r="A23" s="7" t="s">
        <v>15</v>
      </c>
      <c r="B23" s="32">
        <v>0.47019208125033179</v>
      </c>
      <c r="C23" s="32">
        <v>0.53681685088325048</v>
      </c>
      <c r="D23" s="32">
        <v>0.55706177173707949</v>
      </c>
      <c r="E23" s="32">
        <v>0.64034301902266633</v>
      </c>
      <c r="F23" s="32">
        <v>0.68701936591320634</v>
      </c>
      <c r="G23" s="32">
        <v>0.75267029948204622</v>
      </c>
      <c r="H23" s="32">
        <v>0.81166161217789012</v>
      </c>
      <c r="I23" s="32">
        <v>0.90229330536240482</v>
      </c>
      <c r="J23" s="32">
        <v>1.0691658603525021</v>
      </c>
      <c r="K23" s="32">
        <v>1.2320156170077114</v>
      </c>
      <c r="L23" s="32">
        <v>1.4259080028021573</v>
      </c>
      <c r="M23" s="32">
        <v>1.5811966946283447</v>
      </c>
      <c r="N23" s="32">
        <v>1.7105524008447732</v>
      </c>
      <c r="O23" s="32">
        <v>1.8973302555491902</v>
      </c>
      <c r="P23" s="32">
        <v>2.4233761125987439</v>
      </c>
      <c r="Q23" s="32">
        <v>2.7472311565016336</v>
      </c>
      <c r="R23" s="32">
        <v>3.0896519355139196</v>
      </c>
      <c r="S23" s="32">
        <v>3.3423350839224586</v>
      </c>
      <c r="T23" s="32">
        <v>3.5432670691199726</v>
      </c>
      <c r="U23" s="32">
        <v>3.7508318084273125</v>
      </c>
      <c r="V23" s="32">
        <v>3.9945487278969227</v>
      </c>
      <c r="W23" s="32">
        <v>4.2325982744087938</v>
      </c>
      <c r="X23" s="32">
        <v>4.4635435647320802</v>
      </c>
      <c r="Y23" s="32">
        <v>4.6365251227879423</v>
      </c>
      <c r="Z23" s="32">
        <v>4.7390665249368329</v>
      </c>
      <c r="AA23" s="32">
        <v>4.9399024799017468</v>
      </c>
      <c r="AB23" s="32">
        <v>5.0467895510622771</v>
      </c>
      <c r="AC23" s="32">
        <v>5.0615554457106535</v>
      </c>
      <c r="AD23" s="32">
        <v>5.1418909268820565</v>
      </c>
      <c r="AE23" s="32">
        <v>5.0526758809519423</v>
      </c>
      <c r="AF23" s="32">
        <v>5.0300876647522008</v>
      </c>
      <c r="AG23" s="32">
        <v>5.0763500756912538</v>
      </c>
      <c r="AH23" s="32">
        <v>5.0757959171901552</v>
      </c>
      <c r="AI23" s="32">
        <v>5.0429176124725048</v>
      </c>
      <c r="AJ23" s="32">
        <v>5.0213855098609903</v>
      </c>
      <c r="AK23" s="32">
        <v>5.038993838720911</v>
      </c>
      <c r="AL23" s="32">
        <v>5.174556476811726</v>
      </c>
      <c r="AM23" s="32">
        <v>5.3381864663381382</v>
      </c>
      <c r="AN23" s="32">
        <v>5.4508809287131772</v>
      </c>
      <c r="AO23" s="32">
        <v>5.5381495590072012</v>
      </c>
      <c r="AP23" s="32">
        <v>5.5627538924577484</v>
      </c>
      <c r="AQ23" s="32">
        <v>5.5740678952696259</v>
      </c>
      <c r="AR23" s="32">
        <v>5.615818072246876</v>
      </c>
      <c r="AS23" s="32">
        <v>5.6271733326667324</v>
      </c>
      <c r="AT23" s="32">
        <v>5.8652494868148244</v>
      </c>
      <c r="AU23" s="32">
        <v>5.9212035045104336</v>
      </c>
      <c r="AV23" s="32">
        <v>6.0480278584368836</v>
      </c>
      <c r="AW23" s="32">
        <v>6.137874590763051</v>
      </c>
      <c r="AX23" s="32">
        <v>6.1244965153908746</v>
      </c>
    </row>
    <row r="24" spans="1:50">
      <c r="A24" s="7" t="s">
        <v>16</v>
      </c>
      <c r="B24" s="32">
        <v>0.36713831875312841</v>
      </c>
      <c r="C24" s="32">
        <v>0.42539904389995731</v>
      </c>
      <c r="D24" s="32">
        <v>0.44752260220765</v>
      </c>
      <c r="E24" s="32">
        <v>0.51016704288129933</v>
      </c>
      <c r="F24" s="32">
        <v>0.57062492586553959</v>
      </c>
      <c r="G24" s="32">
        <v>0.62631315908081153</v>
      </c>
      <c r="H24" s="32">
        <v>0.71111796590921339</v>
      </c>
      <c r="I24" s="32">
        <v>0.85549293061698162</v>
      </c>
      <c r="J24" s="32">
        <v>1.002285352833777</v>
      </c>
      <c r="K24" s="32">
        <v>1.1972019840517665</v>
      </c>
      <c r="L24" s="32">
        <v>1.4253327507592728</v>
      </c>
      <c r="M24" s="32">
        <v>1.5724705294803287</v>
      </c>
      <c r="N24" s="32">
        <v>1.7174797761069844</v>
      </c>
      <c r="O24" s="32">
        <v>1.8903624128733665</v>
      </c>
      <c r="P24" s="32">
        <v>2.3424327762315569</v>
      </c>
      <c r="Q24" s="32">
        <v>2.6183697414092588</v>
      </c>
      <c r="R24" s="32">
        <v>2.9240891722938649</v>
      </c>
      <c r="S24" s="32">
        <v>3.1291319609151618</v>
      </c>
      <c r="T24" s="32">
        <v>3.2834259467361182</v>
      </c>
      <c r="U24" s="32">
        <v>3.4780952138094396</v>
      </c>
      <c r="V24" s="32">
        <v>3.6514317099795797</v>
      </c>
      <c r="W24" s="32">
        <v>3.7962774178879313</v>
      </c>
      <c r="X24" s="32">
        <v>4.0869003366420644</v>
      </c>
      <c r="Y24" s="32">
        <v>4.2793856034597519</v>
      </c>
      <c r="Z24" s="32">
        <v>4.4151488595565977</v>
      </c>
      <c r="AA24" s="32">
        <v>4.7441659550300184</v>
      </c>
      <c r="AB24" s="32">
        <v>4.7648053117421778</v>
      </c>
      <c r="AC24" s="32">
        <v>4.7829191748221911</v>
      </c>
      <c r="AD24" s="32">
        <v>4.8063734791124624</v>
      </c>
      <c r="AE24" s="32">
        <v>4.8395328098830879</v>
      </c>
      <c r="AF24" s="32">
        <v>4.9181951022557975</v>
      </c>
      <c r="AG24" s="32">
        <v>5.0106674423084119</v>
      </c>
      <c r="AH24" s="32">
        <v>5.1371585589274389</v>
      </c>
      <c r="AI24" s="32">
        <v>5.1440986490231788</v>
      </c>
      <c r="AJ24" s="32">
        <v>5.2675256208781338</v>
      </c>
      <c r="AK24" s="32">
        <v>5.2946642474216121</v>
      </c>
      <c r="AL24" s="32">
        <v>5.4422495655166667</v>
      </c>
      <c r="AM24" s="32">
        <v>5.5681418675098122</v>
      </c>
      <c r="AN24" s="32">
        <v>5.6120278162470107</v>
      </c>
      <c r="AO24" s="32">
        <v>5.6563660627171553</v>
      </c>
      <c r="AP24" s="32">
        <v>5.7232359751385991</v>
      </c>
      <c r="AQ24" s="32">
        <v>5.7739465959806138</v>
      </c>
      <c r="AR24" s="32">
        <v>5.89774948998316</v>
      </c>
      <c r="AS24" s="32">
        <v>6.116570923151686</v>
      </c>
      <c r="AT24" s="32">
        <v>6.2824438255056867</v>
      </c>
      <c r="AU24" s="32">
        <v>6.1131497328249678</v>
      </c>
      <c r="AV24" s="32">
        <v>6.2310453041492861</v>
      </c>
      <c r="AW24" s="32">
        <v>6.2231459907678897</v>
      </c>
      <c r="AX24" s="32">
        <v>6.1139124831849596</v>
      </c>
    </row>
    <row r="25" spans="1:50">
      <c r="A25" s="7" t="s">
        <v>17</v>
      </c>
      <c r="B25" s="32">
        <v>0.44085826982331405</v>
      </c>
      <c r="C25" s="32">
        <v>0.49474734169495788</v>
      </c>
      <c r="D25" s="32">
        <v>0.50979845516565625</v>
      </c>
      <c r="E25" s="32">
        <v>0.58713013871300113</v>
      </c>
      <c r="F25" s="32">
        <v>0.63787214097792078</v>
      </c>
      <c r="G25" s="32">
        <v>0.69055800678311596</v>
      </c>
      <c r="H25" s="32">
        <v>0.77507887695459954</v>
      </c>
      <c r="I25" s="32">
        <v>0.55996585157057799</v>
      </c>
      <c r="J25" s="32">
        <v>1.0123389492774695</v>
      </c>
      <c r="K25" s="32">
        <v>1.171492092244601</v>
      </c>
      <c r="L25" s="32">
        <v>1.3982889409341093</v>
      </c>
      <c r="M25" s="32">
        <v>1.5754997385217933</v>
      </c>
      <c r="N25" s="32">
        <v>1.7290039493379408</v>
      </c>
      <c r="O25" s="32">
        <v>1.8768382707507336</v>
      </c>
      <c r="P25" s="32">
        <v>2.3791654449659889</v>
      </c>
      <c r="Q25" s="32">
        <v>2.6992373021009985</v>
      </c>
      <c r="R25" s="32">
        <v>2.9887019440622087</v>
      </c>
      <c r="S25" s="32">
        <v>3.2620052187474284</v>
      </c>
      <c r="T25" s="32">
        <v>3.4100513634970491</v>
      </c>
      <c r="U25" s="32">
        <v>3.6282788334974718</v>
      </c>
      <c r="V25" s="32">
        <v>3.8247289574294667</v>
      </c>
      <c r="W25" s="32">
        <v>3.9625723166202866</v>
      </c>
      <c r="X25" s="32">
        <v>4.1933925859779926</v>
      </c>
      <c r="Y25" s="32">
        <v>4.3830726029060765</v>
      </c>
      <c r="Z25" s="32">
        <v>4.5038180575273303</v>
      </c>
      <c r="AA25" s="32">
        <v>4.7538660782078255</v>
      </c>
      <c r="AB25" s="32">
        <v>4.9182657402441761</v>
      </c>
      <c r="AC25" s="32">
        <v>4.951771159826083</v>
      </c>
      <c r="AD25" s="32">
        <v>4.9538337483985098</v>
      </c>
      <c r="AE25" s="32">
        <v>5.147042840036975</v>
      </c>
      <c r="AF25" s="32">
        <v>5.1213107847014996</v>
      </c>
      <c r="AG25" s="32">
        <v>4.7888081871852988</v>
      </c>
      <c r="AH25" s="32">
        <v>4.9314770993074317</v>
      </c>
      <c r="AI25" s="32">
        <v>4.8720629749002544</v>
      </c>
      <c r="AJ25" s="32">
        <v>4.9380099464653497</v>
      </c>
      <c r="AK25" s="32">
        <v>5.1005776152245685</v>
      </c>
      <c r="AL25" s="32">
        <v>5.3019811193884188</v>
      </c>
      <c r="AM25" s="32">
        <v>5.4944910246199523</v>
      </c>
      <c r="AN25" s="32">
        <v>5.7596958672310681</v>
      </c>
      <c r="AO25" s="32">
        <v>5.7981485669003163</v>
      </c>
      <c r="AP25" s="32">
        <v>5.8280549641398078</v>
      </c>
      <c r="AQ25" s="32">
        <v>5.7845805506725876</v>
      </c>
      <c r="AR25" s="32">
        <v>5.8264559387991541</v>
      </c>
      <c r="AS25" s="32">
        <v>5.8079486502343398</v>
      </c>
      <c r="AT25" s="32">
        <v>5.959587529170328</v>
      </c>
      <c r="AU25" s="32">
        <v>5.9938404472307898</v>
      </c>
      <c r="AV25" s="32">
        <v>6.0623324754430383</v>
      </c>
      <c r="AW25" s="32">
        <v>6.1302105808431797</v>
      </c>
      <c r="AX25" s="32">
        <v>6.0827680010781906</v>
      </c>
    </row>
    <row r="26" spans="1:50">
      <c r="A26" s="7" t="s">
        <v>18</v>
      </c>
      <c r="B26" s="32">
        <v>0.40772788596620607</v>
      </c>
      <c r="C26" s="32">
        <v>0.44580116863411667</v>
      </c>
      <c r="D26" s="32">
        <v>0.46667371572472671</v>
      </c>
      <c r="E26" s="32">
        <v>0.53123625390241402</v>
      </c>
      <c r="F26" s="32">
        <v>0.5877431184676567</v>
      </c>
      <c r="G26" s="32">
        <v>0.66478336158922557</v>
      </c>
      <c r="H26" s="32">
        <v>0.75629561798824974</v>
      </c>
      <c r="I26" s="32">
        <v>0.87083204563767092</v>
      </c>
      <c r="J26" s="32">
        <v>1.0248608548256564</v>
      </c>
      <c r="K26" s="32">
        <v>1.2194649429299615</v>
      </c>
      <c r="L26" s="32">
        <v>1.4547967714443439</v>
      </c>
      <c r="M26" s="32">
        <v>1.5994378067149697</v>
      </c>
      <c r="N26" s="32">
        <v>1.762192375031977</v>
      </c>
      <c r="O26" s="32">
        <v>1.9442315354189201</v>
      </c>
      <c r="P26" s="32">
        <v>2.4384481554558715</v>
      </c>
      <c r="Q26" s="32">
        <v>2.7133467517336487</v>
      </c>
      <c r="R26" s="32">
        <v>3.0420034374660774</v>
      </c>
      <c r="S26" s="32">
        <v>3.2739340062344535</v>
      </c>
      <c r="T26" s="32">
        <v>3.477653623637103</v>
      </c>
      <c r="U26" s="32">
        <v>3.6955777844091688</v>
      </c>
      <c r="V26" s="32">
        <v>3.8838642824341418</v>
      </c>
      <c r="W26" s="32">
        <v>4.0426886611422246</v>
      </c>
      <c r="X26" s="32">
        <v>4.2092950560155922</v>
      </c>
      <c r="Y26" s="32">
        <v>4.2941599494569838</v>
      </c>
      <c r="Z26" s="32">
        <v>4.3977582878266261</v>
      </c>
      <c r="AA26" s="32">
        <v>4.6018836518274098</v>
      </c>
      <c r="AB26" s="32">
        <v>4.7573009354732081</v>
      </c>
      <c r="AC26" s="32">
        <v>4.8294142379586349</v>
      </c>
      <c r="AD26" s="32">
        <v>5.3761121565514252</v>
      </c>
      <c r="AE26" s="32">
        <v>5.0231642964475771</v>
      </c>
      <c r="AF26" s="32">
        <v>5.0902417074568742</v>
      </c>
      <c r="AG26" s="32">
        <v>5.1224245643712152</v>
      </c>
      <c r="AH26" s="32">
        <v>5.2569865349288518</v>
      </c>
      <c r="AI26" s="32">
        <v>5.1839749494600511</v>
      </c>
      <c r="AJ26" s="32">
        <v>5.2553278656843903</v>
      </c>
      <c r="AK26" s="32">
        <v>5.2848091491000488</v>
      </c>
      <c r="AL26" s="32">
        <v>5.5094469755970108</v>
      </c>
      <c r="AM26" s="32">
        <v>5.6922934893184127</v>
      </c>
      <c r="AN26" s="32">
        <v>5.7940866693347974</v>
      </c>
      <c r="AO26" s="32">
        <v>5.9093604050508626</v>
      </c>
      <c r="AP26" s="32">
        <v>6.0048909069547252</v>
      </c>
      <c r="AQ26" s="32">
        <v>6.0432758346271287</v>
      </c>
      <c r="AR26" s="32">
        <v>6.1289157732938255</v>
      </c>
      <c r="AS26" s="32">
        <v>6.3205337959836703</v>
      </c>
      <c r="AT26" s="32">
        <v>6.6248395537006743</v>
      </c>
      <c r="AU26" s="32">
        <v>6.6025341485149474</v>
      </c>
      <c r="AV26" s="32">
        <v>6.6177819446747312</v>
      </c>
      <c r="AW26" s="32">
        <v>6.6048853206024374</v>
      </c>
      <c r="AX26" s="32">
        <v>6.4897442437662241</v>
      </c>
    </row>
    <row r="27" spans="1:50">
      <c r="A27" s="7" t="s">
        <v>19</v>
      </c>
      <c r="B27" s="32">
        <v>0.45413664006104848</v>
      </c>
      <c r="C27" s="32">
        <v>0.50790923456572179</v>
      </c>
      <c r="D27" s="32">
        <v>0.52400243239214095</v>
      </c>
      <c r="E27" s="32">
        <v>0.59693895589010726</v>
      </c>
      <c r="F27" s="32">
        <v>0.6580822834205774</v>
      </c>
      <c r="G27" s="32">
        <v>0.72070188274083435</v>
      </c>
      <c r="H27" s="32">
        <v>0.79963177743361946</v>
      </c>
      <c r="I27" s="32">
        <v>0.93062080497194277</v>
      </c>
      <c r="J27" s="32">
        <v>1.0657579475036121</v>
      </c>
      <c r="K27" s="32">
        <v>1.2563093933078484</v>
      </c>
      <c r="L27" s="32">
        <v>1.4552238762253158</v>
      </c>
      <c r="M27" s="32">
        <v>1.6153646823843022</v>
      </c>
      <c r="N27" s="32">
        <v>1.7623577656454423</v>
      </c>
      <c r="O27" s="32">
        <v>1.9387962447539273</v>
      </c>
      <c r="P27" s="32">
        <v>2.4788073974261766</v>
      </c>
      <c r="Q27" s="32">
        <v>2.8470657982340004</v>
      </c>
      <c r="R27" s="32">
        <v>3.1573589401461</v>
      </c>
      <c r="S27" s="32">
        <v>3.3978619286269414</v>
      </c>
      <c r="T27" s="32">
        <v>3.5760865363513381</v>
      </c>
      <c r="U27" s="32">
        <v>3.7600985048845086</v>
      </c>
      <c r="V27" s="32">
        <v>3.960171090444784</v>
      </c>
      <c r="W27" s="32">
        <v>4.1813751422369547</v>
      </c>
      <c r="X27" s="32">
        <v>4.3264856249083383</v>
      </c>
      <c r="Y27" s="32">
        <v>4.3831695731154818</v>
      </c>
      <c r="Z27" s="32">
        <v>4.4585162654093846</v>
      </c>
      <c r="AA27" s="32">
        <v>4.7947688469490632</v>
      </c>
      <c r="AB27" s="32">
        <v>4.9105621130685257</v>
      </c>
      <c r="AC27" s="32">
        <v>4.9252480349010694</v>
      </c>
      <c r="AD27" s="32">
        <v>4.822220920247041</v>
      </c>
      <c r="AE27" s="32">
        <v>4.8512615164411006</v>
      </c>
      <c r="AF27" s="32">
        <v>4.7530448276451276</v>
      </c>
      <c r="AG27" s="32">
        <v>4.7943327953935686</v>
      </c>
      <c r="AH27" s="32">
        <v>4.8565464438039019</v>
      </c>
      <c r="AI27" s="32">
        <v>4.704124674677769</v>
      </c>
      <c r="AJ27" s="32">
        <v>4.6675970995656151</v>
      </c>
      <c r="AK27" s="32">
        <v>4.6686238941151172</v>
      </c>
      <c r="AL27" s="32">
        <v>4.8342748696597049</v>
      </c>
      <c r="AM27" s="32">
        <v>5.0979321583864516</v>
      </c>
      <c r="AN27" s="32">
        <v>5.2167017017999147</v>
      </c>
      <c r="AO27" s="32">
        <v>5.2914743045122741</v>
      </c>
      <c r="AP27" s="32">
        <v>5.3355742489951092</v>
      </c>
      <c r="AQ27" s="32">
        <v>5.3428158406238717</v>
      </c>
      <c r="AR27" s="32">
        <v>5.4581375683938944</v>
      </c>
      <c r="AS27" s="32">
        <v>5.7589191548038547</v>
      </c>
      <c r="AT27" s="32">
        <v>5.9294110254740113</v>
      </c>
      <c r="AU27" s="32">
        <v>6.0545077667912297</v>
      </c>
      <c r="AV27" s="32">
        <v>6.0693092833937516</v>
      </c>
      <c r="AW27" s="32">
        <v>6.0914541351473126</v>
      </c>
      <c r="AX27" s="32">
        <v>6.0932023769998214</v>
      </c>
    </row>
    <row r="28" spans="1:50">
      <c r="A28" s="7" t="s">
        <v>20</v>
      </c>
      <c r="B28" s="32">
        <v>0.49651028250548856</v>
      </c>
      <c r="C28" s="32">
        <v>0.56118726554673881</v>
      </c>
      <c r="D28" s="32">
        <v>0.56774787789431691</v>
      </c>
      <c r="E28" s="32">
        <v>0.63899806979864138</v>
      </c>
      <c r="F28" s="32">
        <v>0.70018810311585622</v>
      </c>
      <c r="G28" s="32">
        <v>0.76918310929302036</v>
      </c>
      <c r="H28" s="32">
        <v>0.85642248107299768</v>
      </c>
      <c r="I28" s="32">
        <v>0.96982845124336436</v>
      </c>
      <c r="J28" s="32">
        <v>1.1198802665630365</v>
      </c>
      <c r="K28" s="32">
        <v>1.3119862795473509</v>
      </c>
      <c r="L28" s="32">
        <v>1.5169913503031032</v>
      </c>
      <c r="M28" s="32">
        <v>1.6822800284978705</v>
      </c>
      <c r="N28" s="32">
        <v>1.8406832809494513</v>
      </c>
      <c r="O28" s="32">
        <v>1.9955590989123138</v>
      </c>
      <c r="P28" s="32">
        <v>2.5050564301277487</v>
      </c>
      <c r="Q28" s="32">
        <v>2.844108549340163</v>
      </c>
      <c r="R28" s="32">
        <v>3.1678750482177742</v>
      </c>
      <c r="S28" s="32">
        <v>3.4284047137532903</v>
      </c>
      <c r="T28" s="32">
        <v>3.6560288876395926</v>
      </c>
      <c r="U28" s="32">
        <v>3.8789444663803923</v>
      </c>
      <c r="V28" s="32">
        <v>4.1587969098857664</v>
      </c>
      <c r="W28" s="32">
        <v>4.3637193592950219</v>
      </c>
      <c r="X28" s="32">
        <v>4.5911697686815778</v>
      </c>
      <c r="Y28" s="32">
        <v>4.8179797637518469</v>
      </c>
      <c r="Z28" s="32">
        <v>4.9285888090359311</v>
      </c>
      <c r="AA28" s="32">
        <v>5.1980885630710301</v>
      </c>
      <c r="AB28" s="32">
        <v>5.3349412350464842</v>
      </c>
      <c r="AC28" s="32">
        <v>5.3614813733147617</v>
      </c>
      <c r="AD28" s="32">
        <v>5.3879846932267998</v>
      </c>
      <c r="AE28" s="32">
        <v>5.3913161895302322</v>
      </c>
      <c r="AF28" s="32">
        <v>5.3629943514945477</v>
      </c>
      <c r="AG28" s="32">
        <v>5.3452629888801324</v>
      </c>
      <c r="AH28" s="32">
        <v>5.4425827958121955</v>
      </c>
      <c r="AI28" s="32">
        <v>5.4575629226877593</v>
      </c>
      <c r="AJ28" s="32">
        <v>5.573586163916846</v>
      </c>
      <c r="AK28" s="32">
        <v>5.6892230508639052</v>
      </c>
      <c r="AL28" s="32">
        <v>5.8487686189119188</v>
      </c>
      <c r="AM28" s="32">
        <v>5.9874153352156858</v>
      </c>
      <c r="AN28" s="32">
        <v>6.0880187531376651</v>
      </c>
      <c r="AO28" s="32">
        <v>6.167201745673343</v>
      </c>
      <c r="AP28" s="32">
        <v>6.2201024185516429</v>
      </c>
      <c r="AQ28" s="32">
        <v>6.2566363420834383</v>
      </c>
      <c r="AR28" s="32">
        <v>6.3277068046968168</v>
      </c>
      <c r="AS28" s="32">
        <v>6.526283413890158</v>
      </c>
      <c r="AT28" s="32">
        <v>6.8716828839224684</v>
      </c>
      <c r="AU28" s="32">
        <v>6.8655590563570579</v>
      </c>
      <c r="AV28" s="32">
        <v>6.9526424556311319</v>
      </c>
      <c r="AW28" s="32">
        <v>6.9076975724026308</v>
      </c>
      <c r="AX28" s="32">
        <v>6.7999528071102002</v>
      </c>
    </row>
    <row r="29" spans="1:50">
      <c r="A29" s="7" t="s">
        <v>21</v>
      </c>
      <c r="B29" s="32">
        <v>0.53206670179664928</v>
      </c>
      <c r="C29" s="32">
        <v>0.58411104514750367</v>
      </c>
      <c r="D29" s="32">
        <v>0.59573585396442363</v>
      </c>
      <c r="E29" s="32">
        <v>0.67382967772270841</v>
      </c>
      <c r="F29" s="32">
        <v>0.73287928452872408</v>
      </c>
      <c r="G29" s="32">
        <v>0.82552505378148866</v>
      </c>
      <c r="H29" s="32">
        <v>0.90939164440727949</v>
      </c>
      <c r="I29" s="32">
        <v>1.0186165613454792</v>
      </c>
      <c r="J29" s="32">
        <v>1.1460219455876901</v>
      </c>
      <c r="K29" s="32">
        <v>1.3046773454814473</v>
      </c>
      <c r="L29" s="32">
        <v>1.4958610197831019</v>
      </c>
      <c r="M29" s="32">
        <v>1.6465618471771732</v>
      </c>
      <c r="N29" s="32">
        <v>1.7948694248697787</v>
      </c>
      <c r="O29" s="32">
        <v>1.9681342163501154</v>
      </c>
      <c r="P29" s="32">
        <v>2.4779958664216202</v>
      </c>
      <c r="Q29" s="32">
        <v>2.7681629965758487</v>
      </c>
      <c r="R29" s="32">
        <v>3.0761476316148357</v>
      </c>
      <c r="S29" s="32">
        <v>3.2860158138759195</v>
      </c>
      <c r="T29" s="32">
        <v>3.4768459531081946</v>
      </c>
      <c r="U29" s="32">
        <v>3.6917407330012679</v>
      </c>
      <c r="V29" s="32">
        <v>3.9329041943814471</v>
      </c>
      <c r="W29" s="32">
        <v>4.1292591053182468</v>
      </c>
      <c r="X29" s="32">
        <v>4.3569375119447695</v>
      </c>
      <c r="Y29" s="32">
        <v>4.5484894121700652</v>
      </c>
      <c r="Z29" s="32">
        <v>4.7238338518996859</v>
      </c>
      <c r="AA29" s="32">
        <v>4.9670686804172171</v>
      </c>
      <c r="AB29" s="32">
        <v>5.0932525728053157</v>
      </c>
      <c r="AC29" s="32">
        <v>5.0587444239460693</v>
      </c>
      <c r="AD29" s="32">
        <v>5.0166301941696618</v>
      </c>
      <c r="AE29" s="32">
        <v>5.003965132222727</v>
      </c>
      <c r="AF29" s="32">
        <v>5.0328301903851669</v>
      </c>
      <c r="AG29" s="32">
        <v>5.0488956332763397</v>
      </c>
      <c r="AH29" s="32">
        <v>5.2339033334634477</v>
      </c>
      <c r="AI29" s="32">
        <v>5.2176186523179977</v>
      </c>
      <c r="AJ29" s="32">
        <v>5.2808445854962711</v>
      </c>
      <c r="AK29" s="32">
        <v>5.3741058631857364</v>
      </c>
      <c r="AL29" s="32">
        <v>5.5491828357216733</v>
      </c>
      <c r="AM29" s="32">
        <v>5.6548427695393375</v>
      </c>
      <c r="AN29" s="32">
        <v>5.7652037021424309</v>
      </c>
      <c r="AO29" s="32">
        <v>5.8590386401027716</v>
      </c>
      <c r="AP29" s="32">
        <v>5.9411552293997874</v>
      </c>
      <c r="AQ29" s="32">
        <v>5.9880726520008576</v>
      </c>
      <c r="AR29" s="32">
        <v>6.0823642858042266</v>
      </c>
      <c r="AS29" s="32">
        <v>6.2696774065264993</v>
      </c>
      <c r="AT29" s="32">
        <v>6.492066992425471</v>
      </c>
      <c r="AU29" s="32">
        <v>6.4925009108451315</v>
      </c>
      <c r="AV29" s="32">
        <v>6.5808503370488793</v>
      </c>
      <c r="AW29" s="32">
        <v>6.611913824261098</v>
      </c>
      <c r="AX29" s="32">
        <v>6.508360695985786</v>
      </c>
    </row>
    <row r="30" spans="1:50" s="2" customFormat="1">
      <c r="A30" s="9" t="s">
        <v>0</v>
      </c>
      <c r="B30" s="33">
        <v>0.5111352290465937</v>
      </c>
      <c r="C30" s="33">
        <v>0.565757863031224</v>
      </c>
      <c r="D30" s="33">
        <v>0.58795122237437336</v>
      </c>
      <c r="E30" s="33">
        <v>0.66857970345764095</v>
      </c>
      <c r="F30" s="33">
        <v>0.72914123292207578</v>
      </c>
      <c r="G30" s="33">
        <v>0.80355897143466581</v>
      </c>
      <c r="H30" s="33">
        <v>0.89137541678917309</v>
      </c>
      <c r="I30" s="33">
        <v>1.0178233116448445</v>
      </c>
      <c r="J30" s="33">
        <v>1.1550026661790727</v>
      </c>
      <c r="K30" s="33">
        <v>1.3197626420452804</v>
      </c>
      <c r="L30" s="33">
        <v>1.5103941493556268</v>
      </c>
      <c r="M30" s="33">
        <v>1.6463506937094403</v>
      </c>
      <c r="N30" s="33">
        <v>1.8023887590025165</v>
      </c>
      <c r="O30" s="33">
        <v>1.9763917028693354</v>
      </c>
      <c r="P30" s="33">
        <v>2.4552824367308617</v>
      </c>
      <c r="Q30" s="33">
        <v>2.7972687361795625</v>
      </c>
      <c r="R30" s="33">
        <v>3.1233733096844345</v>
      </c>
      <c r="S30" s="33">
        <v>3.3758405683816739</v>
      </c>
      <c r="T30" s="33">
        <v>3.5762929740001037</v>
      </c>
      <c r="U30" s="33">
        <v>3.8035385883274007</v>
      </c>
      <c r="V30" s="33">
        <v>4.0192193036093622</v>
      </c>
      <c r="W30" s="33">
        <v>4.216892035096059</v>
      </c>
      <c r="X30" s="33">
        <v>4.4387069992356993</v>
      </c>
      <c r="Y30" s="33">
        <v>4.6382628676964259</v>
      </c>
      <c r="Z30" s="33">
        <v>4.7840068645606184</v>
      </c>
      <c r="AA30" s="33">
        <v>5.0357272374974453</v>
      </c>
      <c r="AB30" s="33">
        <v>5.1797353085428393</v>
      </c>
      <c r="AC30" s="33">
        <v>5.1906338798313207</v>
      </c>
      <c r="AD30" s="33">
        <v>5.2525759546014683</v>
      </c>
      <c r="AE30" s="33">
        <v>5.2990671328031906</v>
      </c>
      <c r="AF30" s="33">
        <v>5.3091653898878146</v>
      </c>
      <c r="AG30" s="33">
        <v>5.2939582008273929</v>
      </c>
      <c r="AH30" s="33">
        <v>5.3752163242138558</v>
      </c>
      <c r="AI30" s="33">
        <v>5.3640763346647038</v>
      </c>
      <c r="AJ30" s="33">
        <v>5.3931258562055193</v>
      </c>
      <c r="AK30" s="33">
        <v>5.4466995071268993</v>
      </c>
      <c r="AL30" s="33">
        <v>5.5854393255641144</v>
      </c>
      <c r="AM30" s="33">
        <v>5.7426611643772318</v>
      </c>
      <c r="AN30" s="33">
        <v>5.8201011381855006</v>
      </c>
      <c r="AO30" s="33">
        <v>5.8748291133569444</v>
      </c>
      <c r="AP30" s="33">
        <v>5.936849383381805</v>
      </c>
      <c r="AQ30" s="33">
        <v>5.9493755085920705</v>
      </c>
      <c r="AR30" s="33">
        <v>6.0054770679875578</v>
      </c>
      <c r="AS30" s="33">
        <v>6.136356524600421</v>
      </c>
      <c r="AT30" s="33">
        <v>6.3251421832125256</v>
      </c>
      <c r="AU30" s="33">
        <v>6.3293818518951781</v>
      </c>
      <c r="AV30" s="33">
        <v>6.4173939758140151</v>
      </c>
      <c r="AW30" s="33">
        <v>6.4564343661020036</v>
      </c>
      <c r="AX30" s="33">
        <v>6.3774912877073344</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sheetPr codeName="Feuil12"/>
  <dimension ref="A1:BC30"/>
  <sheetViews>
    <sheetView workbookViewId="0"/>
  </sheetViews>
  <sheetFormatPr baseColWidth="10" defaultColWidth="4.7109375" defaultRowHeight="12"/>
  <cols>
    <col min="1" max="1" width="29.140625" style="1" customWidth="1"/>
    <col min="2" max="16" width="6" style="1" bestFit="1" customWidth="1"/>
    <col min="17" max="38" width="5" style="1" bestFit="1" customWidth="1"/>
    <col min="39" max="39" width="5" style="4" bestFit="1" customWidth="1"/>
    <col min="40" max="48" width="5.42578125" style="4" bestFit="1" customWidth="1"/>
    <col min="49" max="50" width="5.4257812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25</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5"/>
      <c r="B7" s="6">
        <v>1966</v>
      </c>
      <c r="C7" s="6">
        <v>1967</v>
      </c>
      <c r="D7" s="6">
        <v>1968</v>
      </c>
      <c r="E7" s="6">
        <v>1969</v>
      </c>
      <c r="F7" s="6">
        <v>1970</v>
      </c>
      <c r="G7" s="6">
        <v>1971</v>
      </c>
      <c r="H7" s="6">
        <v>1972</v>
      </c>
      <c r="I7" s="6">
        <v>1973</v>
      </c>
      <c r="J7" s="6">
        <v>1974</v>
      </c>
      <c r="K7" s="6">
        <v>1975</v>
      </c>
      <c r="L7" s="6">
        <v>1976</v>
      </c>
      <c r="M7" s="6">
        <v>1977</v>
      </c>
      <c r="N7" s="6">
        <v>1978</v>
      </c>
      <c r="O7" s="6">
        <v>1979</v>
      </c>
      <c r="P7" s="6">
        <v>1980</v>
      </c>
      <c r="Q7" s="6">
        <v>1981</v>
      </c>
      <c r="R7" s="6">
        <v>1982</v>
      </c>
      <c r="S7" s="6">
        <v>1983</v>
      </c>
      <c r="T7" s="6">
        <v>1984</v>
      </c>
      <c r="U7" s="6">
        <v>1985</v>
      </c>
      <c r="V7" s="6">
        <v>1986</v>
      </c>
      <c r="W7" s="6">
        <v>1987</v>
      </c>
      <c r="X7" s="6">
        <v>1988</v>
      </c>
      <c r="Y7" s="6">
        <v>1989</v>
      </c>
      <c r="Z7" s="6">
        <v>1990</v>
      </c>
      <c r="AA7" s="6">
        <v>1991</v>
      </c>
      <c r="AB7" s="6">
        <v>1992</v>
      </c>
      <c r="AC7" s="6">
        <v>1993</v>
      </c>
      <c r="AD7" s="6">
        <v>1994</v>
      </c>
      <c r="AE7" s="6">
        <v>1995</v>
      </c>
      <c r="AF7" s="6">
        <v>1996</v>
      </c>
      <c r="AG7" s="6">
        <v>1997</v>
      </c>
      <c r="AH7" s="6">
        <v>1998</v>
      </c>
      <c r="AI7" s="6">
        <v>1999</v>
      </c>
      <c r="AJ7" s="6">
        <v>2000</v>
      </c>
      <c r="AK7" s="6">
        <v>2001</v>
      </c>
      <c r="AL7" s="6">
        <v>2002</v>
      </c>
      <c r="AM7" s="6">
        <v>2003</v>
      </c>
      <c r="AN7" s="6">
        <v>2004</v>
      </c>
      <c r="AO7" s="6">
        <v>2005</v>
      </c>
      <c r="AP7" s="6">
        <v>2006</v>
      </c>
      <c r="AQ7" s="6">
        <v>2007</v>
      </c>
      <c r="AR7" s="6">
        <v>2008</v>
      </c>
      <c r="AS7" s="6">
        <v>2009</v>
      </c>
      <c r="AT7" s="6">
        <v>2010</v>
      </c>
      <c r="AU7" s="6">
        <v>2011</v>
      </c>
      <c r="AV7" s="6">
        <v>2012</v>
      </c>
      <c r="AW7" s="6">
        <v>2013</v>
      </c>
      <c r="AX7" s="6">
        <v>2014</v>
      </c>
    </row>
    <row r="8" spans="1:55">
      <c r="A8" s="7" t="s">
        <v>1</v>
      </c>
      <c r="B8" s="32">
        <v>6.191922882216959</v>
      </c>
      <c r="C8" s="32">
        <v>5.3501764745448304</v>
      </c>
      <c r="D8" s="32">
        <v>5.0159149240469132</v>
      </c>
      <c r="E8" s="32">
        <v>4.4159184641581435</v>
      </c>
      <c r="F8" s="32">
        <v>4.2028455414069112</v>
      </c>
      <c r="G8" s="32">
        <v>3.9245510253932179</v>
      </c>
      <c r="H8" s="32">
        <v>3.4945614994760534</v>
      </c>
      <c r="I8" s="32">
        <v>3.2025755768356259</v>
      </c>
      <c r="J8" s="32">
        <v>3.2721510811754859</v>
      </c>
      <c r="K8" s="32">
        <v>3.1923101764283315</v>
      </c>
      <c r="L8" s="32">
        <v>3.0115498935630352</v>
      </c>
      <c r="M8" s="32">
        <v>2.8413397217480707</v>
      </c>
      <c r="N8" s="32">
        <v>2.9726216445993949</v>
      </c>
      <c r="O8" s="32">
        <v>2.8952362890537198</v>
      </c>
      <c r="P8" s="32">
        <v>2.7811957232473077</v>
      </c>
      <c r="Q8" s="32">
        <v>2.8640712162079325</v>
      </c>
      <c r="R8" s="32">
        <v>3.0480368417826273</v>
      </c>
      <c r="S8" s="32">
        <v>2.9462462197838124</v>
      </c>
      <c r="T8" s="32">
        <v>2.8814512709699831</v>
      </c>
      <c r="U8" s="32">
        <v>2.6710228549827337</v>
      </c>
      <c r="V8" s="32">
        <v>2.7309514140051903</v>
      </c>
      <c r="W8" s="32">
        <v>2.2945053818757484</v>
      </c>
      <c r="X8" s="32">
        <v>2.0235937022005701</v>
      </c>
      <c r="Y8" s="32">
        <v>1.9401575921275214</v>
      </c>
      <c r="Z8" s="32">
        <v>1.9339213947752212</v>
      </c>
      <c r="AA8" s="32">
        <v>1.8726738516523491</v>
      </c>
      <c r="AB8" s="32">
        <v>1.7729657984747336</v>
      </c>
      <c r="AC8" s="32">
        <v>1.9884638494138043</v>
      </c>
      <c r="AD8" s="32">
        <v>1.854688458062562</v>
      </c>
      <c r="AE8" s="32">
        <v>1.8649939883919742</v>
      </c>
      <c r="AF8" s="32">
        <v>1.89871031545805</v>
      </c>
      <c r="AG8" s="32">
        <v>2.0810728053305807</v>
      </c>
      <c r="AH8" s="32">
        <v>2.286455284881022</v>
      </c>
      <c r="AI8" s="32">
        <v>2.1577809237405177</v>
      </c>
      <c r="AJ8" s="32">
        <v>2.5869653345020169</v>
      </c>
      <c r="AK8" s="32">
        <v>3.1375767308962055</v>
      </c>
      <c r="AL8" s="32">
        <v>3.0592747434614753</v>
      </c>
      <c r="AM8" s="32">
        <v>2.676645407060231</v>
      </c>
      <c r="AN8" s="32">
        <v>2.9880307993476154</v>
      </c>
      <c r="AO8" s="32">
        <v>2.6295673537331807</v>
      </c>
      <c r="AP8" s="32">
        <v>2.7052363659645167</v>
      </c>
      <c r="AQ8" s="32">
        <v>2.6727565620739067</v>
      </c>
      <c r="AR8" s="32">
        <v>2.878426176566816</v>
      </c>
      <c r="AS8" s="32">
        <v>3.1046562415730854</v>
      </c>
      <c r="AT8" s="32">
        <v>3.1110261072253484</v>
      </c>
      <c r="AU8" s="32">
        <v>3.302704262981043</v>
      </c>
      <c r="AV8" s="32">
        <v>3.1631711079388385</v>
      </c>
      <c r="AW8" s="32">
        <v>2.9707794621207313</v>
      </c>
      <c r="AX8" s="32">
        <v>3.1252443635641516</v>
      </c>
    </row>
    <row r="9" spans="1:55">
      <c r="A9" s="7" t="s">
        <v>2</v>
      </c>
      <c r="B9" s="32">
        <v>3.6217237020205921</v>
      </c>
      <c r="C9" s="32">
        <v>3.163000524354008</v>
      </c>
      <c r="D9" s="32">
        <v>3.0243735189031651</v>
      </c>
      <c r="E9" s="32">
        <v>2.7382022380567195</v>
      </c>
      <c r="F9" s="32">
        <v>2.7638199799200867</v>
      </c>
      <c r="G9" s="32">
        <v>2.6493100070320343</v>
      </c>
      <c r="H9" s="32">
        <v>2.6902765350270119</v>
      </c>
      <c r="I9" s="32">
        <v>2.6598296858543899</v>
      </c>
      <c r="J9" s="32">
        <v>2.7433379627705419</v>
      </c>
      <c r="K9" s="32">
        <v>2.7093555148987627</v>
      </c>
      <c r="L9" s="32">
        <v>2.6598869329887003</v>
      </c>
      <c r="M9" s="32">
        <v>2.5351407220824154</v>
      </c>
      <c r="N9" s="32">
        <v>2.6406303301591234</v>
      </c>
      <c r="O9" s="32">
        <v>2.621348263006372</v>
      </c>
      <c r="P9" s="32">
        <v>2.5063759531180358</v>
      </c>
      <c r="Q9" s="32">
        <v>2.7673529969765229</v>
      </c>
      <c r="R9" s="32">
        <v>3.0025691274076394</v>
      </c>
      <c r="S9" s="32">
        <v>3.0867807948974306</v>
      </c>
      <c r="T9" s="32">
        <v>2.9433463176216921</v>
      </c>
      <c r="U9" s="32">
        <v>2.7753513587578449</v>
      </c>
      <c r="V9" s="32">
        <v>2.7526135460206946</v>
      </c>
      <c r="W9" s="32">
        <v>2.0022424138505843</v>
      </c>
      <c r="X9" s="32">
        <v>1.7649640181676738</v>
      </c>
      <c r="Y9" s="32">
        <v>1.6712257253473439</v>
      </c>
      <c r="Z9" s="32">
        <v>1.7235199899012905</v>
      </c>
      <c r="AA9" s="32">
        <v>1.6948291822111881</v>
      </c>
      <c r="AB9" s="32">
        <v>1.7041672776957111</v>
      </c>
      <c r="AC9" s="32">
        <v>1.9577177439257751</v>
      </c>
      <c r="AD9" s="32">
        <v>1.8482475687005291</v>
      </c>
      <c r="AE9" s="32">
        <v>1.9288189662968018</v>
      </c>
      <c r="AF9" s="32">
        <v>1.9642193415599656</v>
      </c>
      <c r="AG9" s="32">
        <v>2.1763785007284175</v>
      </c>
      <c r="AH9" s="32">
        <v>2.6968015296598526</v>
      </c>
      <c r="AI9" s="32">
        <v>2.4583295941113184</v>
      </c>
      <c r="AJ9" s="32">
        <v>2.7553059990186908</v>
      </c>
      <c r="AK9" s="32">
        <v>3.0865164857570884</v>
      </c>
      <c r="AL9" s="32">
        <v>3.1075362429466238</v>
      </c>
      <c r="AM9" s="32">
        <v>2.6505587897600407</v>
      </c>
      <c r="AN9" s="32">
        <v>3.0729356383691404</v>
      </c>
      <c r="AO9" s="32">
        <v>2.6382475234214882</v>
      </c>
      <c r="AP9" s="32">
        <v>2.8872973924695047</v>
      </c>
      <c r="AQ9" s="32">
        <v>2.7440630266267472</v>
      </c>
      <c r="AR9" s="32">
        <v>2.8330096312166324</v>
      </c>
      <c r="AS9" s="32">
        <v>3.0286856113759333</v>
      </c>
      <c r="AT9" s="32">
        <v>3.1921209230921823</v>
      </c>
      <c r="AU9" s="32">
        <v>3.3256320612625099</v>
      </c>
      <c r="AV9" s="32">
        <v>3.0897825014963489</v>
      </c>
      <c r="AW9" s="32">
        <v>2.9422719615537329</v>
      </c>
      <c r="AX9" s="32">
        <v>3.1681743481329714</v>
      </c>
    </row>
    <row r="10" spans="1:55">
      <c r="A10" s="7" t="s">
        <v>3</v>
      </c>
      <c r="B10" s="32">
        <v>2.9794609979244524</v>
      </c>
      <c r="C10" s="32">
        <v>2.8760129060485098</v>
      </c>
      <c r="D10" s="32">
        <v>2.7420855936576514</v>
      </c>
      <c r="E10" s="32">
        <v>2.5356330267397289</v>
      </c>
      <c r="F10" s="32">
        <v>2.5592765844247807</v>
      </c>
      <c r="G10" s="32">
        <v>2.4830789142516099</v>
      </c>
      <c r="H10" s="32">
        <v>2.4963873913079424</v>
      </c>
      <c r="I10" s="32">
        <v>2.3446232522272052</v>
      </c>
      <c r="J10" s="32">
        <v>2.3449411828371587</v>
      </c>
      <c r="K10" s="32">
        <v>2.3164574562995734</v>
      </c>
      <c r="L10" s="32">
        <v>2.2947134077275928</v>
      </c>
      <c r="M10" s="32">
        <v>2.1107300453445714</v>
      </c>
      <c r="N10" s="32">
        <v>2.1670345792755841</v>
      </c>
      <c r="O10" s="32">
        <v>2.2189351066048961</v>
      </c>
      <c r="P10" s="32">
        <v>2.1604461092627028</v>
      </c>
      <c r="Q10" s="32">
        <v>2.516087907206392</v>
      </c>
      <c r="R10" s="32">
        <v>2.753034866636952</v>
      </c>
      <c r="S10" s="32">
        <v>2.6375696154660013</v>
      </c>
      <c r="T10" s="32">
        <v>2.5751239234083552</v>
      </c>
      <c r="U10" s="32">
        <v>2.3296947949917386</v>
      </c>
      <c r="V10" s="32">
        <v>2.2945287608859752</v>
      </c>
      <c r="W10" s="32">
        <v>1.8109653332321678</v>
      </c>
      <c r="X10" s="32">
        <v>1.4686599468340431</v>
      </c>
      <c r="Y10" s="32">
        <v>1.443005500495111</v>
      </c>
      <c r="Z10" s="32">
        <v>1.4713455603432708</v>
      </c>
      <c r="AA10" s="32">
        <v>1.370792781409808</v>
      </c>
      <c r="AB10" s="32">
        <v>1.3092564868371059</v>
      </c>
      <c r="AC10" s="32">
        <v>1.5881825351532757</v>
      </c>
      <c r="AD10" s="32">
        <v>1.4382068309902862</v>
      </c>
      <c r="AE10" s="32">
        <v>1.5717691030027245</v>
      </c>
      <c r="AF10" s="32">
        <v>1.6022899002046027</v>
      </c>
      <c r="AG10" s="32">
        <v>1.6727441365811022</v>
      </c>
      <c r="AH10" s="32">
        <v>1.8929655781516688</v>
      </c>
      <c r="AI10" s="32">
        <v>1.547791314392938</v>
      </c>
      <c r="AJ10" s="32">
        <v>1.6080551434129078</v>
      </c>
      <c r="AK10" s="32">
        <v>2.0383328316313669</v>
      </c>
      <c r="AL10" s="32">
        <v>1.9620316026398181</v>
      </c>
      <c r="AM10" s="32">
        <v>1.7765802005781706</v>
      </c>
      <c r="AN10" s="32">
        <v>2.0915214628223766</v>
      </c>
      <c r="AO10" s="32">
        <v>1.786881196222518</v>
      </c>
      <c r="AP10" s="32">
        <v>2.0282462923114011</v>
      </c>
      <c r="AQ10" s="32">
        <v>1.8998723180085182</v>
      </c>
      <c r="AR10" s="32">
        <v>1.9081389084826677</v>
      </c>
      <c r="AS10" s="32">
        <v>2.0535036652767484</v>
      </c>
      <c r="AT10" s="32">
        <v>2.1815725718843662</v>
      </c>
      <c r="AU10" s="32">
        <v>2.2840522513995909</v>
      </c>
      <c r="AV10" s="32">
        <v>2.1723290207178167</v>
      </c>
      <c r="AW10" s="32">
        <v>2.1176497287129714</v>
      </c>
      <c r="AX10" s="32">
        <v>2.3653170769455136</v>
      </c>
    </row>
    <row r="11" spans="1:55">
      <c r="A11" s="7" t="s">
        <v>4</v>
      </c>
      <c r="B11" s="32">
        <v>3.3920071927488458</v>
      </c>
      <c r="C11" s="32">
        <v>3.1019284883324154</v>
      </c>
      <c r="D11" s="32">
        <v>2.9766807019437245</v>
      </c>
      <c r="E11" s="32">
        <v>2.6829730875017259</v>
      </c>
      <c r="F11" s="32">
        <v>2.7467603268796452</v>
      </c>
      <c r="G11" s="32">
        <v>2.6080626397642201</v>
      </c>
      <c r="H11" s="32">
        <v>2.532932614274602</v>
      </c>
      <c r="I11" s="32">
        <v>2.4340681635827988</v>
      </c>
      <c r="J11" s="32">
        <v>2.4546285577788804</v>
      </c>
      <c r="K11" s="32">
        <v>2.4228275116525491</v>
      </c>
      <c r="L11" s="32">
        <v>2.3712975212685814</v>
      </c>
      <c r="M11" s="32">
        <v>2.2480254977981122</v>
      </c>
      <c r="N11" s="32">
        <v>2.3321810937777534</v>
      </c>
      <c r="O11" s="32">
        <v>2.2152964627873564</v>
      </c>
      <c r="P11" s="32">
        <v>2.1658301128292892</v>
      </c>
      <c r="Q11" s="32">
        <v>2.4377018443661966</v>
      </c>
      <c r="R11" s="32">
        <v>2.6706802992496552</v>
      </c>
      <c r="S11" s="32">
        <v>2.6156009826947719</v>
      </c>
      <c r="T11" s="32">
        <v>2.4804390001621046</v>
      </c>
      <c r="U11" s="32">
        <v>2.4033423169420103</v>
      </c>
      <c r="V11" s="32">
        <v>2.3479632177850287</v>
      </c>
      <c r="W11" s="32">
        <v>1.7701162939321973</v>
      </c>
      <c r="X11" s="32">
        <v>1.6552199638775635</v>
      </c>
      <c r="Y11" s="32">
        <v>1.6201255054024322</v>
      </c>
      <c r="Z11" s="32">
        <v>1.6493347332068311</v>
      </c>
      <c r="AA11" s="32">
        <v>1.5963048691543313</v>
      </c>
      <c r="AB11" s="32">
        <v>1.5422318980995</v>
      </c>
      <c r="AC11" s="32">
        <v>1.8700548688365994</v>
      </c>
      <c r="AD11" s="32">
        <v>1.6975335617019258</v>
      </c>
      <c r="AE11" s="32">
        <v>1.7006791623921649</v>
      </c>
      <c r="AF11" s="32">
        <v>1.8431176359326757</v>
      </c>
      <c r="AG11" s="32">
        <v>1.965215691541162</v>
      </c>
      <c r="AH11" s="32">
        <v>2.4929956763955383</v>
      </c>
      <c r="AI11" s="32">
        <v>2.215104419723624</v>
      </c>
      <c r="AJ11" s="32">
        <v>2.3292795000397275</v>
      </c>
      <c r="AK11" s="32">
        <v>2.5730326334048894</v>
      </c>
      <c r="AL11" s="32">
        <v>2.4510435644107376</v>
      </c>
      <c r="AM11" s="32">
        <v>2.224223345389496</v>
      </c>
      <c r="AN11" s="32">
        <v>2.5620036614673465</v>
      </c>
      <c r="AO11" s="32">
        <v>2.151007560100076</v>
      </c>
      <c r="AP11" s="32">
        <v>2.494968998150767</v>
      </c>
      <c r="AQ11" s="32">
        <v>2.2649617915805504</v>
      </c>
      <c r="AR11" s="32">
        <v>2.3964279886870443</v>
      </c>
      <c r="AS11" s="32">
        <v>2.4804185249646471</v>
      </c>
      <c r="AT11" s="32">
        <v>2.595825628195366</v>
      </c>
      <c r="AU11" s="32">
        <v>2.8293919286413574</v>
      </c>
      <c r="AV11" s="32">
        <v>2.628017921244425</v>
      </c>
      <c r="AW11" s="32">
        <v>2.4174161046448384</v>
      </c>
      <c r="AX11" s="32">
        <v>2.7561092679212442</v>
      </c>
    </row>
    <row r="12" spans="1:55">
      <c r="A12" s="7" t="s">
        <v>5</v>
      </c>
      <c r="B12" s="32">
        <v>3.0657418905734861</v>
      </c>
      <c r="C12" s="32">
        <v>2.8436225987166535</v>
      </c>
      <c r="D12" s="32">
        <v>2.7066923815113992</v>
      </c>
      <c r="E12" s="32">
        <v>2.4135125386487992</v>
      </c>
      <c r="F12" s="32">
        <v>2.4589913445323344</v>
      </c>
      <c r="G12" s="32">
        <v>2.3346024381186634</v>
      </c>
      <c r="H12" s="32">
        <v>2.4010298273075472</v>
      </c>
      <c r="I12" s="32">
        <v>2.309719703388347</v>
      </c>
      <c r="J12" s="32">
        <v>2.3162011607041122</v>
      </c>
      <c r="K12" s="32">
        <v>2.3592771984725096</v>
      </c>
      <c r="L12" s="32">
        <v>2.2937490411809978</v>
      </c>
      <c r="M12" s="32">
        <v>2.1256710141615578</v>
      </c>
      <c r="N12" s="32">
        <v>2.3469158333561433</v>
      </c>
      <c r="O12" s="32">
        <v>2.2896750360576772</v>
      </c>
      <c r="P12" s="32">
        <v>2.152247981584583</v>
      </c>
      <c r="Q12" s="32">
        <v>2.4825644996973786</v>
      </c>
      <c r="R12" s="32">
        <v>2.8096624550297169</v>
      </c>
      <c r="S12" s="32">
        <v>2.7772268356835044</v>
      </c>
      <c r="T12" s="32">
        <v>2.6142555327075399</v>
      </c>
      <c r="U12" s="32">
        <v>2.3340720301443434</v>
      </c>
      <c r="V12" s="32">
        <v>2.2702132885228195</v>
      </c>
      <c r="W12" s="32">
        <v>1.7119652174374007</v>
      </c>
      <c r="X12" s="32">
        <v>1.5143015036452943</v>
      </c>
      <c r="Y12" s="32">
        <v>1.4439364834389063</v>
      </c>
      <c r="Z12" s="32">
        <v>1.3766967537455632</v>
      </c>
      <c r="AA12" s="32">
        <v>1.3200909579791151</v>
      </c>
      <c r="AB12" s="32">
        <v>1.3335085263718329</v>
      </c>
      <c r="AC12" s="32">
        <v>1.658574239292568</v>
      </c>
      <c r="AD12" s="32">
        <v>1.5215235830331133</v>
      </c>
      <c r="AE12" s="32">
        <v>1.6043624271536525</v>
      </c>
      <c r="AF12" s="32">
        <v>1.6278931249444899</v>
      </c>
      <c r="AG12" s="32">
        <v>1.7485353094001679</v>
      </c>
      <c r="AH12" s="32">
        <v>2.0301074427337498</v>
      </c>
      <c r="AI12" s="32">
        <v>1.7507358389433483</v>
      </c>
      <c r="AJ12" s="32">
        <v>1.8863593875285936</v>
      </c>
      <c r="AK12" s="32">
        <v>2.1785056149837243</v>
      </c>
      <c r="AL12" s="32">
        <v>2.0624265946696627</v>
      </c>
      <c r="AM12" s="32">
        <v>1.8825419609205831</v>
      </c>
      <c r="AN12" s="32">
        <v>2.18973230593362</v>
      </c>
      <c r="AO12" s="32">
        <v>1.8419972723508926</v>
      </c>
      <c r="AP12" s="32">
        <v>2.0615571953922212</v>
      </c>
      <c r="AQ12" s="32">
        <v>1.893719100849955</v>
      </c>
      <c r="AR12" s="32">
        <v>2.0041450524828912</v>
      </c>
      <c r="AS12" s="32">
        <v>2.0466689802976061</v>
      </c>
      <c r="AT12" s="32">
        <v>2.1122293660651228</v>
      </c>
      <c r="AU12" s="32">
        <v>2.2148699495871997</v>
      </c>
      <c r="AV12" s="32">
        <v>2.0508718735539806</v>
      </c>
      <c r="AW12" s="32">
        <v>2.1302488979810525</v>
      </c>
      <c r="AX12" s="32">
        <v>2.4376318160785173</v>
      </c>
    </row>
    <row r="13" spans="1:55">
      <c r="A13" s="7" t="s">
        <v>6</v>
      </c>
      <c r="B13" s="32">
        <v>3.1149610631437059</v>
      </c>
      <c r="C13" s="32">
        <v>2.8779318109720053</v>
      </c>
      <c r="D13" s="32">
        <v>2.8170204766417353</v>
      </c>
      <c r="E13" s="32">
        <v>2.5532740708208768</v>
      </c>
      <c r="F13" s="32">
        <v>2.52192484726891</v>
      </c>
      <c r="G13" s="32">
        <v>2.4472963791417888</v>
      </c>
      <c r="H13" s="32">
        <v>2.391711434439983</v>
      </c>
      <c r="I13" s="32">
        <v>2.2585932741036077</v>
      </c>
      <c r="J13" s="32">
        <v>2.2923680113245162</v>
      </c>
      <c r="K13" s="32">
        <v>2.2825865915911461</v>
      </c>
      <c r="L13" s="32">
        <v>2.3008648659895021</v>
      </c>
      <c r="M13" s="32">
        <v>2.1420399925869731</v>
      </c>
      <c r="N13" s="32">
        <v>2.3629813314243377</v>
      </c>
      <c r="O13" s="32">
        <v>2.3470548612460052</v>
      </c>
      <c r="P13" s="32">
        <v>2.3001810268231382</v>
      </c>
      <c r="Q13" s="32">
        <v>2.4783266356116913</v>
      </c>
      <c r="R13" s="32">
        <v>2.8116560298328661</v>
      </c>
      <c r="S13" s="32">
        <v>2.7515726289806883</v>
      </c>
      <c r="T13" s="32">
        <v>2.6801047016011754</v>
      </c>
      <c r="U13" s="32">
        <v>2.574907880169254</v>
      </c>
      <c r="V13" s="32">
        <v>2.5207168987173021</v>
      </c>
      <c r="W13" s="32">
        <v>1.9292343130620999</v>
      </c>
      <c r="X13" s="32">
        <v>1.778992302043283</v>
      </c>
      <c r="Y13" s="32">
        <v>1.7090946990265976</v>
      </c>
      <c r="Z13" s="32">
        <v>1.7320731024114684</v>
      </c>
      <c r="AA13" s="32">
        <v>1.7202671894282764</v>
      </c>
      <c r="AB13" s="32">
        <v>1.6751671711430449</v>
      </c>
      <c r="AC13" s="32">
        <v>1.9620580346954792</v>
      </c>
      <c r="AD13" s="32">
        <v>1.8652236090652652</v>
      </c>
      <c r="AE13" s="32">
        <v>1.8465984928069226</v>
      </c>
      <c r="AF13" s="32">
        <v>1.9073559018882753</v>
      </c>
      <c r="AG13" s="32">
        <v>2.0549721852992073</v>
      </c>
      <c r="AH13" s="32">
        <v>2.391648604688533</v>
      </c>
      <c r="AI13" s="32">
        <v>2.0964480384502497</v>
      </c>
      <c r="AJ13" s="32">
        <v>2.2189910043950909</v>
      </c>
      <c r="AK13" s="32">
        <v>2.4690514786162123</v>
      </c>
      <c r="AL13" s="32">
        <v>2.3541129524254552</v>
      </c>
      <c r="AM13" s="32">
        <v>2.1407152094628787</v>
      </c>
      <c r="AN13" s="32">
        <v>2.5465549901859212</v>
      </c>
      <c r="AO13" s="32">
        <v>2.2199001342965055</v>
      </c>
      <c r="AP13" s="32">
        <v>2.5694241123958448</v>
      </c>
      <c r="AQ13" s="32">
        <v>2.444950715954072</v>
      </c>
      <c r="AR13" s="32">
        <v>2.6614146990422869</v>
      </c>
      <c r="AS13" s="32">
        <v>2.8777331732525706</v>
      </c>
      <c r="AT13" s="32">
        <v>2.9304873854511277</v>
      </c>
      <c r="AU13" s="32">
        <v>3.1484329134782794</v>
      </c>
      <c r="AV13" s="32">
        <v>2.9839647326794041</v>
      </c>
      <c r="AW13" s="32">
        <v>2.7533366256554199</v>
      </c>
      <c r="AX13" s="32">
        <v>3.0271748852936509</v>
      </c>
    </row>
    <row r="14" spans="1:55">
      <c r="A14" s="7" t="s">
        <v>7</v>
      </c>
      <c r="B14" s="32">
        <v>3.0588577848478424</v>
      </c>
      <c r="C14" s="32">
        <v>2.9184057384091751</v>
      </c>
      <c r="D14" s="32">
        <v>2.7427262468106828</v>
      </c>
      <c r="E14" s="32">
        <v>2.499599042928534</v>
      </c>
      <c r="F14" s="32">
        <v>2.5186495283478658</v>
      </c>
      <c r="G14" s="32">
        <v>2.3941855195207808</v>
      </c>
      <c r="H14" s="32">
        <v>2.2197403019744484</v>
      </c>
      <c r="I14" s="32">
        <v>2.1289426248548198</v>
      </c>
      <c r="J14" s="32">
        <v>2.1510485481997677</v>
      </c>
      <c r="K14" s="32">
        <v>2.1660455284552844</v>
      </c>
      <c r="L14" s="32">
        <v>2.0874397212543556</v>
      </c>
      <c r="M14" s="32">
        <v>2.0697337979094077</v>
      </c>
      <c r="N14" s="32">
        <v>2.3628854819976772</v>
      </c>
      <c r="O14" s="32">
        <v>2.2387715730839286</v>
      </c>
      <c r="P14" s="32">
        <v>2.0858444882967841</v>
      </c>
      <c r="Q14" s="32">
        <v>2.4338236982833399</v>
      </c>
      <c r="R14" s="32">
        <v>2.6224425439146635</v>
      </c>
      <c r="S14" s="32">
        <v>2.8043635531701767</v>
      </c>
      <c r="T14" s="32">
        <v>2.7089579200093281</v>
      </c>
      <c r="U14" s="32">
        <v>2.4020874812955246</v>
      </c>
      <c r="V14" s="32">
        <v>2.3432463372794552</v>
      </c>
      <c r="W14" s="32">
        <v>1.6767704442719569</v>
      </c>
      <c r="X14" s="32">
        <v>1.5663059900544221</v>
      </c>
      <c r="Y14" s="32">
        <v>1.4763872704649583</v>
      </c>
      <c r="Z14" s="32">
        <v>1.5051952981519072</v>
      </c>
      <c r="AA14" s="32">
        <v>1.4039976985942972</v>
      </c>
      <c r="AB14" s="32">
        <v>1.3405928885094953</v>
      </c>
      <c r="AC14" s="32">
        <v>1.5421128148201884</v>
      </c>
      <c r="AD14" s="32">
        <v>1.5078531072493206</v>
      </c>
      <c r="AE14" s="32">
        <v>1.5888951858540385</v>
      </c>
      <c r="AF14" s="32">
        <v>1.7198480204923188</v>
      </c>
      <c r="AG14" s="32">
        <v>1.84247861661276</v>
      </c>
      <c r="AH14" s="32">
        <v>2.12344073278644</v>
      </c>
      <c r="AI14" s="32">
        <v>1.8321980355927419</v>
      </c>
      <c r="AJ14" s="32">
        <v>1.9357943129799302</v>
      </c>
      <c r="AK14" s="32">
        <v>2.2982188057429962</v>
      </c>
      <c r="AL14" s="32">
        <v>2.1861191667189139</v>
      </c>
      <c r="AM14" s="32">
        <v>1.9635854097152408</v>
      </c>
      <c r="AN14" s="32">
        <v>2.1820356434260333</v>
      </c>
      <c r="AO14" s="32">
        <v>1.874126188159569</v>
      </c>
      <c r="AP14" s="32">
        <v>2.1091184476421949</v>
      </c>
      <c r="AQ14" s="32">
        <v>1.9994784506359831</v>
      </c>
      <c r="AR14" s="32">
        <v>2.2650569804497773</v>
      </c>
      <c r="AS14" s="32">
        <v>2.4918178989123883</v>
      </c>
      <c r="AT14" s="32">
        <v>2.538412268227638</v>
      </c>
      <c r="AU14" s="32">
        <v>2.7134243812510093</v>
      </c>
      <c r="AV14" s="32">
        <v>2.5382673058666425</v>
      </c>
      <c r="AW14" s="32">
        <v>2.3715460157016297</v>
      </c>
      <c r="AX14" s="32">
        <v>2.6223718678479</v>
      </c>
    </row>
    <row r="15" spans="1:55">
      <c r="A15" s="7" t="s">
        <v>8</v>
      </c>
      <c r="B15" s="32">
        <v>3.6531235367642978</v>
      </c>
      <c r="C15" s="32">
        <v>3.2799375581874366</v>
      </c>
      <c r="D15" s="32">
        <v>3.1921148841801306</v>
      </c>
      <c r="E15" s="32">
        <v>2.7237895645254211</v>
      </c>
      <c r="F15" s="32">
        <v>2.8059230608682602</v>
      </c>
      <c r="G15" s="32">
        <v>2.6067846453175285</v>
      </c>
      <c r="H15" s="32">
        <v>2.5968962442550745</v>
      </c>
      <c r="I15" s="32">
        <v>2.3832351409900423</v>
      </c>
      <c r="J15" s="32">
        <v>2.5185363605898123</v>
      </c>
      <c r="K15" s="32">
        <v>2.5656656932209883</v>
      </c>
      <c r="L15" s="32">
        <v>2.391673748085025</v>
      </c>
      <c r="M15" s="32">
        <v>2.2517758401953274</v>
      </c>
      <c r="N15" s="32">
        <v>2.4626497570375334</v>
      </c>
      <c r="O15" s="32">
        <v>2.42936323076523</v>
      </c>
      <c r="P15" s="32">
        <v>2.2699595448517202</v>
      </c>
      <c r="Q15" s="32">
        <v>2.5560825745671223</v>
      </c>
      <c r="R15" s="32">
        <v>2.7666001701419458</v>
      </c>
      <c r="S15" s="32">
        <v>2.6191079063996403</v>
      </c>
      <c r="T15" s="32">
        <v>2.4274426328165921</v>
      </c>
      <c r="U15" s="32">
        <v>2.1998714648181377</v>
      </c>
      <c r="V15" s="32">
        <v>2.1096813739147877</v>
      </c>
      <c r="W15" s="32">
        <v>1.5032355132551345</v>
      </c>
      <c r="X15" s="32">
        <v>1.414829048764598</v>
      </c>
      <c r="Y15" s="32">
        <v>1.3566893430218325</v>
      </c>
      <c r="Z15" s="32">
        <v>1.4613620799077347</v>
      </c>
      <c r="AA15" s="32">
        <v>1.3680078588977012</v>
      </c>
      <c r="AB15" s="32">
        <v>1.2964822442886734</v>
      </c>
      <c r="AC15" s="32">
        <v>1.5588708815830865</v>
      </c>
      <c r="AD15" s="32">
        <v>1.4851682088781524</v>
      </c>
      <c r="AE15" s="32">
        <v>1.5625818053685925</v>
      </c>
      <c r="AF15" s="32">
        <v>1.5465563338679627</v>
      </c>
      <c r="AG15" s="32">
        <v>1.6555328178741517</v>
      </c>
      <c r="AH15" s="32">
        <v>1.9034657540471542</v>
      </c>
      <c r="AI15" s="32">
        <v>1.5823275820325799</v>
      </c>
      <c r="AJ15" s="32">
        <v>1.6354629857944536</v>
      </c>
      <c r="AK15" s="32">
        <v>2.0618044448483754</v>
      </c>
      <c r="AL15" s="32">
        <v>1.9789133043744502</v>
      </c>
      <c r="AM15" s="32">
        <v>1.8180475781454233</v>
      </c>
      <c r="AN15" s="32">
        <v>2.1537042984651005</v>
      </c>
      <c r="AO15" s="32">
        <v>1.9055370405387932</v>
      </c>
      <c r="AP15" s="32">
        <v>2.1579472522577401</v>
      </c>
      <c r="AQ15" s="32">
        <v>2.043336350380021</v>
      </c>
      <c r="AR15" s="32">
        <v>2.1740188182992974</v>
      </c>
      <c r="AS15" s="32">
        <v>2.2168558985255835</v>
      </c>
      <c r="AT15" s="32">
        <v>2.2398447479096801</v>
      </c>
      <c r="AU15" s="32">
        <v>2.444033534810266</v>
      </c>
      <c r="AV15" s="32">
        <v>2.3039837722251826</v>
      </c>
      <c r="AW15" s="32">
        <v>2.2300633878768537</v>
      </c>
      <c r="AX15" s="32">
        <v>2.5098669385247465</v>
      </c>
    </row>
    <row r="16" spans="1:55">
      <c r="A16" s="7" t="s">
        <v>22</v>
      </c>
      <c r="B16" s="32">
        <v>2.9291752750421596</v>
      </c>
      <c r="C16" s="32">
        <v>2.4969301863789339</v>
      </c>
      <c r="D16" s="32">
        <v>2.3761525489308579</v>
      </c>
      <c r="E16" s="32">
        <v>2.230166667883398</v>
      </c>
      <c r="F16" s="32">
        <v>2.1076551880215217</v>
      </c>
      <c r="G16" s="32">
        <v>1.9610852758452026</v>
      </c>
      <c r="H16" s="32">
        <v>1.9014290544503558</v>
      </c>
      <c r="I16" s="32">
        <v>1.8859378557972966</v>
      </c>
      <c r="J16" s="32">
        <v>1.9371485153980446</v>
      </c>
      <c r="K16" s="32">
        <v>1.9803065118236833</v>
      </c>
      <c r="L16" s="32">
        <v>2.0859985785358921</v>
      </c>
      <c r="M16" s="32">
        <v>2.0497270926918802</v>
      </c>
      <c r="N16" s="32">
        <v>2.0408015401494608</v>
      </c>
      <c r="O16" s="32">
        <v>2.4348399936713605</v>
      </c>
      <c r="P16" s="32">
        <v>11.500428848603953</v>
      </c>
      <c r="Q16" s="32">
        <v>2.5264470517699373</v>
      </c>
      <c r="R16" s="32">
        <v>2.8540166043517723</v>
      </c>
      <c r="S16" s="32">
        <v>2.6771810906910707</v>
      </c>
      <c r="T16" s="32">
        <v>2.2057723854807683</v>
      </c>
      <c r="U16" s="32">
        <v>1.8090291367235967</v>
      </c>
      <c r="V16" s="32">
        <v>1.8039287528416426</v>
      </c>
      <c r="W16" s="32">
        <v>1.4371719048438958</v>
      </c>
      <c r="X16" s="32">
        <v>1.186748459379267</v>
      </c>
      <c r="Y16" s="32">
        <v>1.196911150530358</v>
      </c>
      <c r="Z16" s="32">
        <v>1.1131708049268398</v>
      </c>
      <c r="AA16" s="32">
        <v>1.0755275496020331</v>
      </c>
      <c r="AB16" s="32">
        <v>1.1020353411789203</v>
      </c>
      <c r="AC16" s="32">
        <v>1.3231159179456788</v>
      </c>
      <c r="AD16" s="32">
        <v>1.1138277467896227</v>
      </c>
      <c r="AE16" s="32">
        <v>1.1663899521898877</v>
      </c>
      <c r="AF16" s="32">
        <v>1.1630693784685391</v>
      </c>
      <c r="AG16" s="32">
        <v>1.2204491998339713</v>
      </c>
      <c r="AH16" s="32">
        <v>1.5082668449937739</v>
      </c>
      <c r="AI16" s="32">
        <v>1.2405993943027565</v>
      </c>
      <c r="AJ16" s="32">
        <v>1.2258374456179189</v>
      </c>
      <c r="AK16" s="32">
        <v>1.3972236314163169</v>
      </c>
      <c r="AL16" s="32">
        <v>1.3632415563652016</v>
      </c>
      <c r="AM16" s="32">
        <v>1.1130158643809627</v>
      </c>
      <c r="AN16" s="32">
        <v>1.4654084415098703</v>
      </c>
      <c r="AO16" s="32">
        <v>0.95311344765992523</v>
      </c>
      <c r="AP16" s="32">
        <v>0.97720774419806722</v>
      </c>
      <c r="AQ16" s="32">
        <v>0.98360998972761826</v>
      </c>
      <c r="AR16" s="32">
        <v>0.99441561925449984</v>
      </c>
      <c r="AS16" s="32">
        <v>1.156555676963039</v>
      </c>
      <c r="AT16" s="32">
        <v>1.2826769695819729</v>
      </c>
      <c r="AU16" s="32">
        <v>1.3023547962862396</v>
      </c>
      <c r="AV16" s="32">
        <v>1.1486158456394722</v>
      </c>
      <c r="AW16" s="32">
        <v>1.0975843545738271</v>
      </c>
      <c r="AX16" s="32">
        <v>1.2763008957255115</v>
      </c>
    </row>
    <row r="17" spans="1:50">
      <c r="A17" s="7" t="s">
        <v>9</v>
      </c>
      <c r="B17" s="32">
        <v>3.6071498723237085</v>
      </c>
      <c r="C17" s="32">
        <v>3.2847407944638349</v>
      </c>
      <c r="D17" s="32">
        <v>3.1673158766853522</v>
      </c>
      <c r="E17" s="32">
        <v>2.7953704123415379</v>
      </c>
      <c r="F17" s="32">
        <v>2.9053503165465453</v>
      </c>
      <c r="G17" s="32">
        <v>2.7525960845937276</v>
      </c>
      <c r="H17" s="32">
        <v>2.777473151897027</v>
      </c>
      <c r="I17" s="32">
        <v>2.6288025184921113</v>
      </c>
      <c r="J17" s="32">
        <v>2.6723659056678333</v>
      </c>
      <c r="K17" s="32">
        <v>2.5989369216941727</v>
      </c>
      <c r="L17" s="32">
        <v>2.346751018799095</v>
      </c>
      <c r="M17" s="32">
        <v>2.2729240406406763</v>
      </c>
      <c r="N17" s="32">
        <v>2.4132499997642216</v>
      </c>
      <c r="O17" s="32">
        <v>2.4020095032604614</v>
      </c>
      <c r="P17" s="32">
        <v>2.2333243239004879</v>
      </c>
      <c r="Q17" s="32">
        <v>2.3178500233845516</v>
      </c>
      <c r="R17" s="32">
        <v>2.8051794706696835</v>
      </c>
      <c r="S17" s="32">
        <v>2.7175911789965213</v>
      </c>
      <c r="T17" s="32">
        <v>2.6209341090670257</v>
      </c>
      <c r="U17" s="32">
        <v>2.2842758952777964</v>
      </c>
      <c r="V17" s="32">
        <v>2.2517257061258302</v>
      </c>
      <c r="W17" s="32">
        <v>1.7560331487511533</v>
      </c>
      <c r="X17" s="32">
        <v>1.551782256594983</v>
      </c>
      <c r="Y17" s="32">
        <v>1.5273803908284229</v>
      </c>
      <c r="Z17" s="32">
        <v>1.5718341017104942</v>
      </c>
      <c r="AA17" s="32">
        <v>1.5262936190240559</v>
      </c>
      <c r="AB17" s="32">
        <v>1.4427746528676468</v>
      </c>
      <c r="AC17" s="32">
        <v>1.784362366441989</v>
      </c>
      <c r="AD17" s="32">
        <v>1.5951210087525838</v>
      </c>
      <c r="AE17" s="32">
        <v>1.7346004105423258</v>
      </c>
      <c r="AF17" s="32">
        <v>1.7408776080762072</v>
      </c>
      <c r="AG17" s="32">
        <v>1.8538644780624838</v>
      </c>
      <c r="AH17" s="32">
        <v>2.2158766904881477</v>
      </c>
      <c r="AI17" s="32">
        <v>1.8379682720429269</v>
      </c>
      <c r="AJ17" s="32">
        <v>1.9847044784563752</v>
      </c>
      <c r="AK17" s="32">
        <v>2.302025228747989</v>
      </c>
      <c r="AL17" s="32">
        <v>2.2021218216763843</v>
      </c>
      <c r="AM17" s="32">
        <v>2.0656339516644882</v>
      </c>
      <c r="AN17" s="32">
        <v>2.4403036960814304</v>
      </c>
      <c r="AO17" s="32">
        <v>2.1916722022105652</v>
      </c>
      <c r="AP17" s="32">
        <v>2.5476139523098627</v>
      </c>
      <c r="AQ17" s="32">
        <v>2.4012033815895801</v>
      </c>
      <c r="AR17" s="32">
        <v>2.5895200169832768</v>
      </c>
      <c r="AS17" s="32">
        <v>2.6221066796323944</v>
      </c>
      <c r="AT17" s="32">
        <v>2.6346232862640901</v>
      </c>
      <c r="AU17" s="32">
        <v>2.836767938586279</v>
      </c>
      <c r="AV17" s="32">
        <v>2.5976041937737113</v>
      </c>
      <c r="AW17" s="32">
        <v>2.4142164751482613</v>
      </c>
      <c r="AX17" s="32">
        <v>2.7275031501239506</v>
      </c>
    </row>
    <row r="18" spans="1:50">
      <c r="A18" s="7" t="s">
        <v>10</v>
      </c>
      <c r="B18" s="32">
        <v>3.9559084576742296</v>
      </c>
      <c r="C18" s="32">
        <v>3.7721145588040836</v>
      </c>
      <c r="D18" s="32">
        <v>3.6398586313797199</v>
      </c>
      <c r="E18" s="32">
        <v>3.1816861921165356</v>
      </c>
      <c r="F18" s="32">
        <v>3.2121190466967908</v>
      </c>
      <c r="G18" s="32">
        <v>3.1444239936635228</v>
      </c>
      <c r="H18" s="32">
        <v>3.0913545508383495</v>
      </c>
      <c r="I18" s="32">
        <v>2.9141101526294184</v>
      </c>
      <c r="J18" s="32">
        <v>2.9341083352395039</v>
      </c>
      <c r="K18" s="32">
        <v>2.8643794710141974</v>
      </c>
      <c r="L18" s="32">
        <v>2.7186304400276997</v>
      </c>
      <c r="M18" s="32">
        <v>2.4820438742992863</v>
      </c>
      <c r="N18" s="32">
        <v>2.7230372972278536</v>
      </c>
      <c r="O18" s="32">
        <v>2.5109468502961891</v>
      </c>
      <c r="P18" s="32">
        <v>2.4850226113683895</v>
      </c>
      <c r="Q18" s="32">
        <v>2.7673596470137651</v>
      </c>
      <c r="R18" s="32">
        <v>2.7898018681110233</v>
      </c>
      <c r="S18" s="32">
        <v>2.8695004476362271</v>
      </c>
      <c r="T18" s="32">
        <v>2.7062859966581327</v>
      </c>
      <c r="U18" s="32">
        <v>2.4701189226284042</v>
      </c>
      <c r="V18" s="32">
        <v>2.3368683103756158</v>
      </c>
      <c r="W18" s="32">
        <v>1.7244051448405526</v>
      </c>
      <c r="X18" s="32">
        <v>1.5235097129389981</v>
      </c>
      <c r="Y18" s="32">
        <v>1.4191063469527156</v>
      </c>
      <c r="Z18" s="32">
        <v>1.4742254156540087</v>
      </c>
      <c r="AA18" s="32">
        <v>1.4348566176516946</v>
      </c>
      <c r="AB18" s="32">
        <v>1.3721278551639462</v>
      </c>
      <c r="AC18" s="32">
        <v>1.6809900952484016</v>
      </c>
      <c r="AD18" s="32">
        <v>1.5310298420431867</v>
      </c>
      <c r="AE18" s="32">
        <v>1.6392102649601841</v>
      </c>
      <c r="AF18" s="32">
        <v>1.7225024042350487</v>
      </c>
      <c r="AG18" s="32">
        <v>1.8735175756322913</v>
      </c>
      <c r="AH18" s="32">
        <v>2.1955710395283203</v>
      </c>
      <c r="AI18" s="32">
        <v>1.9860217324872822</v>
      </c>
      <c r="AJ18" s="32">
        <v>2.2276866764933221</v>
      </c>
      <c r="AK18" s="32">
        <v>2.4636454944185795</v>
      </c>
      <c r="AL18" s="32">
        <v>2.4644308029695674</v>
      </c>
      <c r="AM18" s="32">
        <v>2.140682088616856</v>
      </c>
      <c r="AN18" s="32">
        <v>2.6783410774382888</v>
      </c>
      <c r="AO18" s="32">
        <v>2.3455515777367753</v>
      </c>
      <c r="AP18" s="32">
        <v>2.667771266084797</v>
      </c>
      <c r="AQ18" s="32">
        <v>2.4427270475552416</v>
      </c>
      <c r="AR18" s="32">
        <v>2.6995011298775413</v>
      </c>
      <c r="AS18" s="32">
        <v>2.7846047501775835</v>
      </c>
      <c r="AT18" s="32">
        <v>2.863092230959845</v>
      </c>
      <c r="AU18" s="32">
        <v>3.0946080126921638</v>
      </c>
      <c r="AV18" s="32">
        <v>2.7842413998915405</v>
      </c>
      <c r="AW18" s="32">
        <v>2.5284946277623623</v>
      </c>
      <c r="AX18" s="32">
        <v>2.7872223998358923</v>
      </c>
    </row>
    <row r="19" spans="1:50">
      <c r="A19" s="7" t="s">
        <v>11</v>
      </c>
      <c r="B19" s="32">
        <v>7.329031939970359</v>
      </c>
      <c r="C19" s="32">
        <v>6.7508570727927193</v>
      </c>
      <c r="D19" s="32">
        <v>6.5492389089801506</v>
      </c>
      <c r="E19" s="32">
        <v>6.0954335836298368</v>
      </c>
      <c r="F19" s="32">
        <v>6.2108401773192163</v>
      </c>
      <c r="G19" s="32">
        <v>6.0451896069807525</v>
      </c>
      <c r="H19" s="32">
        <v>5.9797092998831305</v>
      </c>
      <c r="I19" s="32">
        <v>5.8598854185805331</v>
      </c>
      <c r="J19" s="32">
        <v>6.0046270890559512</v>
      </c>
      <c r="K19" s="32">
        <v>6.1336173826866558</v>
      </c>
      <c r="L19" s="32">
        <v>6.1183170835035252</v>
      </c>
      <c r="M19" s="32">
        <v>5.994264956499249</v>
      </c>
      <c r="N19" s="32">
        <v>6.0764885385681016</v>
      </c>
      <c r="O19" s="32">
        <v>5.9693333474965256</v>
      </c>
      <c r="P19" s="32">
        <v>5.9252932996818544</v>
      </c>
      <c r="Q19" s="32">
        <v>6.2888107773418183</v>
      </c>
      <c r="R19" s="32">
        <v>6.4166866291560485</v>
      </c>
      <c r="S19" s="32">
        <v>6.2735381575745759</v>
      </c>
      <c r="T19" s="32">
        <v>6.1187898333564812</v>
      </c>
      <c r="U19" s="32">
        <v>5.624944914945897</v>
      </c>
      <c r="V19" s="32">
        <v>5.2006844196981277</v>
      </c>
      <c r="W19" s="32">
        <v>4.2367860094689549</v>
      </c>
      <c r="X19" s="32">
        <v>4.0268841601955696</v>
      </c>
      <c r="Y19" s="32">
        <v>3.9186958458415009</v>
      </c>
      <c r="Z19" s="32">
        <v>3.8499999988746945</v>
      </c>
      <c r="AA19" s="32">
        <v>3.8035681133037671</v>
      </c>
      <c r="AB19" s="32">
        <v>3.8346556848734128</v>
      </c>
      <c r="AC19" s="32">
        <v>4.1449477203529952</v>
      </c>
      <c r="AD19" s="32">
        <v>3.9472131560892616</v>
      </c>
      <c r="AE19" s="32">
        <v>3.7696948989550867</v>
      </c>
      <c r="AF19" s="32">
        <v>3.9403710423592524</v>
      </c>
      <c r="AG19" s="32">
        <v>4.1633351171761968</v>
      </c>
      <c r="AH19" s="32">
        <v>4.4245951789128046</v>
      </c>
      <c r="AI19" s="32">
        <v>4.1476537961840982</v>
      </c>
      <c r="AJ19" s="32">
        <v>4.5944658930674924</v>
      </c>
      <c r="AK19" s="32">
        <v>5.0644262501197268</v>
      </c>
      <c r="AL19" s="32">
        <v>5.0263439289825405</v>
      </c>
      <c r="AM19" s="32">
        <v>4.6388077319218439</v>
      </c>
      <c r="AN19" s="32">
        <v>5.0530634652047217</v>
      </c>
      <c r="AO19" s="32">
        <v>4.5925028819328393</v>
      </c>
      <c r="AP19" s="32">
        <v>4.7710757965389519</v>
      </c>
      <c r="AQ19" s="32">
        <v>4.4461425584742464</v>
      </c>
      <c r="AR19" s="32">
        <v>4.6828364699221705</v>
      </c>
      <c r="AS19" s="32">
        <v>4.9719286099193063</v>
      </c>
      <c r="AT19" s="32">
        <v>4.9771331418865916</v>
      </c>
      <c r="AU19" s="32">
        <v>5.1409835576352458</v>
      </c>
      <c r="AV19" s="32">
        <v>4.9115051363205389</v>
      </c>
      <c r="AW19" s="32">
        <v>4.7337304659522657</v>
      </c>
      <c r="AX19" s="32">
        <v>4.881893105870958</v>
      </c>
    </row>
    <row r="20" spans="1:50">
      <c r="A20" s="7" t="s">
        <v>12</v>
      </c>
      <c r="B20" s="32">
        <v>5.6872535136205133</v>
      </c>
      <c r="C20" s="32">
        <v>4.9958266422566817</v>
      </c>
      <c r="D20" s="32">
        <v>4.8985509792690829</v>
      </c>
      <c r="E20" s="32">
        <v>4.2940694513258579</v>
      </c>
      <c r="F20" s="32">
        <v>4.163978522961667</v>
      </c>
      <c r="G20" s="32">
        <v>3.9321984564550001</v>
      </c>
      <c r="H20" s="32">
        <v>4.0178923786111804</v>
      </c>
      <c r="I20" s="32">
        <v>3.9095143441351858</v>
      </c>
      <c r="J20" s="32">
        <v>3.8264129687053816</v>
      </c>
      <c r="K20" s="32">
        <v>3.9264477833467546</v>
      </c>
      <c r="L20" s="32">
        <v>3.7406135982748032</v>
      </c>
      <c r="M20" s="32">
        <v>3.5994315657591573</v>
      </c>
      <c r="N20" s="32">
        <v>3.7191738144720499</v>
      </c>
      <c r="O20" s="32">
        <v>3.4072750055281196</v>
      </c>
      <c r="P20" s="32">
        <v>3.2941297078557437</v>
      </c>
      <c r="Q20" s="32">
        <v>3.6621618114376537</v>
      </c>
      <c r="R20" s="32">
        <v>3.9543626467287547</v>
      </c>
      <c r="S20" s="32">
        <v>3.8552779787740965</v>
      </c>
      <c r="T20" s="32">
        <v>3.6691012886488239</v>
      </c>
      <c r="U20" s="32">
        <v>3.2535595381087292</v>
      </c>
      <c r="V20" s="32">
        <v>3.1373138217526577</v>
      </c>
      <c r="W20" s="32">
        <v>2.2299949313348062</v>
      </c>
      <c r="X20" s="32">
        <v>1.8971041628352165</v>
      </c>
      <c r="Y20" s="32">
        <v>1.8652734651472243</v>
      </c>
      <c r="Z20" s="32">
        <v>1.8922270363486178</v>
      </c>
      <c r="AA20" s="32">
        <v>1.7963422488582121</v>
      </c>
      <c r="AB20" s="32">
        <v>1.8294252677914973</v>
      </c>
      <c r="AC20" s="32">
        <v>2.0709395102092922</v>
      </c>
      <c r="AD20" s="32">
        <v>1.9045090154303694</v>
      </c>
      <c r="AE20" s="32">
        <v>1.8746432379877054</v>
      </c>
      <c r="AF20" s="32">
        <v>1.946600698364906</v>
      </c>
      <c r="AG20" s="32">
        <v>2.116167635456307</v>
      </c>
      <c r="AH20" s="32">
        <v>2.6271235834065152</v>
      </c>
      <c r="AI20" s="32">
        <v>2.4977993141805714</v>
      </c>
      <c r="AJ20" s="32">
        <v>2.6521317728153444</v>
      </c>
      <c r="AK20" s="32">
        <v>3.014834155759071</v>
      </c>
      <c r="AL20" s="32">
        <v>3.1195061263747754</v>
      </c>
      <c r="AM20" s="32">
        <v>2.5652823991059703</v>
      </c>
      <c r="AN20" s="32">
        <v>3.0111516946156178</v>
      </c>
      <c r="AO20" s="32">
        <v>2.6436674850338391</v>
      </c>
      <c r="AP20" s="32">
        <v>2.7764425157704844</v>
      </c>
      <c r="AQ20" s="32">
        <v>2.6657561214758188</v>
      </c>
      <c r="AR20" s="32">
        <v>2.8604789937530879</v>
      </c>
      <c r="AS20" s="32">
        <v>3.0572808505911779</v>
      </c>
      <c r="AT20" s="32">
        <v>3.1927909640007814</v>
      </c>
      <c r="AU20" s="32">
        <v>3.3040587692319479</v>
      </c>
      <c r="AV20" s="32">
        <v>3.062620026121361</v>
      </c>
      <c r="AW20" s="32">
        <v>2.920159026232434</v>
      </c>
      <c r="AX20" s="32">
        <v>3.1056949928951432</v>
      </c>
    </row>
    <row r="21" spans="1:50">
      <c r="A21" s="7" t="s">
        <v>13</v>
      </c>
      <c r="B21" s="32">
        <v>2.105757935036662</v>
      </c>
      <c r="C21" s="32">
        <v>2.0075320205942231</v>
      </c>
      <c r="D21" s="32">
        <v>1.9309202618959342</v>
      </c>
      <c r="E21" s="32">
        <v>1.7324733846423377</v>
      </c>
      <c r="F21" s="32">
        <v>1.7470417194627901</v>
      </c>
      <c r="G21" s="32">
        <v>1.6821449282448055</v>
      </c>
      <c r="H21" s="32">
        <v>1.6786670565270478</v>
      </c>
      <c r="I21" s="32">
        <v>1.5955618185903839</v>
      </c>
      <c r="J21" s="32">
        <v>1.5712984245850288</v>
      </c>
      <c r="K21" s="32">
        <v>1.6863952263762207</v>
      </c>
      <c r="L21" s="32">
        <v>1.7018691639389978</v>
      </c>
      <c r="M21" s="32">
        <v>1.6043851170799457</v>
      </c>
      <c r="N21" s="32">
        <v>1.7771040954291577</v>
      </c>
      <c r="O21" s="32">
        <v>1.9816713762271876</v>
      </c>
      <c r="P21" s="32">
        <v>1.8492321132790615</v>
      </c>
      <c r="Q21" s="32">
        <v>2.0982672525242387</v>
      </c>
      <c r="R21" s="32">
        <v>2.3766680729780658</v>
      </c>
      <c r="S21" s="32">
        <v>2.4027060867960923</v>
      </c>
      <c r="T21" s="32">
        <v>2.4394637205573333</v>
      </c>
      <c r="U21" s="32">
        <v>2.1598664049390019</v>
      </c>
      <c r="V21" s="32">
        <v>2.2529651239294961</v>
      </c>
      <c r="W21" s="32">
        <v>1.7184879384759271</v>
      </c>
      <c r="X21" s="32">
        <v>1.5140744174885385</v>
      </c>
      <c r="Y21" s="32">
        <v>1.430675270604624</v>
      </c>
      <c r="Z21" s="32">
        <v>1.463068580723679</v>
      </c>
      <c r="AA21" s="32">
        <v>1.3419192885756874</v>
      </c>
      <c r="AB21" s="32">
        <v>1.3832565539185169</v>
      </c>
      <c r="AC21" s="32">
        <v>1.6338175278411842</v>
      </c>
      <c r="AD21" s="32">
        <v>1.5199571142007333</v>
      </c>
      <c r="AE21" s="32">
        <v>1.6493398167775295</v>
      </c>
      <c r="AF21" s="32">
        <v>1.690602147300964</v>
      </c>
      <c r="AG21" s="32">
        <v>1.8801669341532818</v>
      </c>
      <c r="AH21" s="32">
        <v>2.1480548964116473</v>
      </c>
      <c r="AI21" s="32">
        <v>1.8353825011709866</v>
      </c>
      <c r="AJ21" s="32">
        <v>1.8718019408134876</v>
      </c>
      <c r="AK21" s="32">
        <v>2.1932430208498901</v>
      </c>
      <c r="AL21" s="32">
        <v>2.1485472030652417</v>
      </c>
      <c r="AM21" s="32">
        <v>2.0150809938160128</v>
      </c>
      <c r="AN21" s="32">
        <v>2.3398511465003011</v>
      </c>
      <c r="AO21" s="32">
        <v>1.9546431917604157</v>
      </c>
      <c r="AP21" s="32">
        <v>2.1669944795324789</v>
      </c>
      <c r="AQ21" s="32">
        <v>2.0252849545353437</v>
      </c>
      <c r="AR21" s="32">
        <v>2.0774321400405777</v>
      </c>
      <c r="AS21" s="32">
        <v>2.2530625450770776</v>
      </c>
      <c r="AT21" s="32">
        <v>2.317786150973665</v>
      </c>
      <c r="AU21" s="32">
        <v>2.4541342841928593</v>
      </c>
      <c r="AV21" s="32">
        <v>2.2584212406559852</v>
      </c>
      <c r="AW21" s="32">
        <v>2.0822556401113532</v>
      </c>
      <c r="AX21" s="32">
        <v>2.3215864435112601</v>
      </c>
    </row>
    <row r="22" spans="1:50">
      <c r="A22" s="7" t="s">
        <v>14</v>
      </c>
      <c r="B22" s="32">
        <v>5.1985116342872821</v>
      </c>
      <c r="C22" s="32">
        <v>4.5503813904163701</v>
      </c>
      <c r="D22" s="32">
        <v>4.2762173210912042</v>
      </c>
      <c r="E22" s="32">
        <v>3.5585618620135673</v>
      </c>
      <c r="F22" s="32">
        <v>3.5175662943114374</v>
      </c>
      <c r="G22" s="32">
        <v>3.2987604426758046</v>
      </c>
      <c r="H22" s="32">
        <v>3.0671162362462683</v>
      </c>
      <c r="I22" s="32">
        <v>2.6555095155271404</v>
      </c>
      <c r="J22" s="32">
        <v>2.7610370933516157</v>
      </c>
      <c r="K22" s="32">
        <v>2.7443562828907568</v>
      </c>
      <c r="L22" s="32">
        <v>2.5357916649147811</v>
      </c>
      <c r="M22" s="32">
        <v>2.4063544963965504</v>
      </c>
      <c r="N22" s="32">
        <v>2.4932980725254867</v>
      </c>
      <c r="O22" s="32">
        <v>2.4193214808364996</v>
      </c>
      <c r="P22" s="32">
        <v>2.2801054353518788</v>
      </c>
      <c r="Q22" s="32">
        <v>2.4578381442343544</v>
      </c>
      <c r="R22" s="32">
        <v>2.6595002812615172</v>
      </c>
      <c r="S22" s="32">
        <v>2.5338063412079372</v>
      </c>
      <c r="T22" s="32">
        <v>2.3749709578624989</v>
      </c>
      <c r="U22" s="32">
        <v>2.1947290945103357</v>
      </c>
      <c r="V22" s="32">
        <v>2.1669413187177922</v>
      </c>
      <c r="W22" s="32">
        <v>1.7094598458693229</v>
      </c>
      <c r="X22" s="32">
        <v>1.4478746235698201</v>
      </c>
      <c r="Y22" s="32">
        <v>1.4503303231450826</v>
      </c>
      <c r="Z22" s="32">
        <v>1.5280628274814827</v>
      </c>
      <c r="AA22" s="32">
        <v>1.4313625809950146</v>
      </c>
      <c r="AB22" s="32">
        <v>1.3716083350753732</v>
      </c>
      <c r="AC22" s="32">
        <v>1.68215390727259</v>
      </c>
      <c r="AD22" s="32">
        <v>1.5481592348787323</v>
      </c>
      <c r="AE22" s="32">
        <v>1.8109978635512143</v>
      </c>
      <c r="AF22" s="32">
        <v>1.9524012541681528</v>
      </c>
      <c r="AG22" s="32">
        <v>2.2082306083511947</v>
      </c>
      <c r="AH22" s="32">
        <v>2.5861522107224104</v>
      </c>
      <c r="AI22" s="32">
        <v>2.2697907180476253</v>
      </c>
      <c r="AJ22" s="32">
        <v>2.4546225376302386</v>
      </c>
      <c r="AK22" s="32">
        <v>2.754315314909781</v>
      </c>
      <c r="AL22" s="32">
        <v>2.6636694633254501</v>
      </c>
      <c r="AM22" s="32">
        <v>2.4924159585973165</v>
      </c>
      <c r="AN22" s="32">
        <v>2.8776569190998478</v>
      </c>
      <c r="AO22" s="32">
        <v>2.5385598643809315</v>
      </c>
      <c r="AP22" s="32">
        <v>2.8351061566427473</v>
      </c>
      <c r="AQ22" s="32">
        <v>2.6933861024495855</v>
      </c>
      <c r="AR22" s="32">
        <v>2.8580467654307538</v>
      </c>
      <c r="AS22" s="32">
        <v>2.937562550210373</v>
      </c>
      <c r="AT22" s="32">
        <v>2.8521147077245681</v>
      </c>
      <c r="AU22" s="32">
        <v>3.0389589942947399</v>
      </c>
      <c r="AV22" s="32">
        <v>2.7890245230865593</v>
      </c>
      <c r="AW22" s="32">
        <v>2.6116512744924498</v>
      </c>
      <c r="AX22" s="32">
        <v>2.8790244890456282</v>
      </c>
    </row>
    <row r="23" spans="1:50">
      <c r="A23" s="7" t="s">
        <v>15</v>
      </c>
      <c r="B23" s="32">
        <v>3.1322642419648798</v>
      </c>
      <c r="C23" s="32">
        <v>2.7563745911611162</v>
      </c>
      <c r="D23" s="32">
        <v>2.7212000296588408</v>
      </c>
      <c r="E23" s="32">
        <v>2.4940004924832229</v>
      </c>
      <c r="F23" s="32">
        <v>2.4831837118039441</v>
      </c>
      <c r="G23" s="32">
        <v>2.3834430435829344</v>
      </c>
      <c r="H23" s="32">
        <v>2.414565458330431</v>
      </c>
      <c r="I23" s="32">
        <v>2.3213043436091731</v>
      </c>
      <c r="J23" s="32">
        <v>2.4305845175545717</v>
      </c>
      <c r="K23" s="32">
        <v>2.620226266566386</v>
      </c>
      <c r="L23" s="32">
        <v>2.5835432557803251</v>
      </c>
      <c r="M23" s="32">
        <v>2.5654534809800125</v>
      </c>
      <c r="N23" s="32">
        <v>2.741440939418013</v>
      </c>
      <c r="O23" s="32">
        <v>2.6966639845973823</v>
      </c>
      <c r="P23" s="32">
        <v>2.5340222137263746</v>
      </c>
      <c r="Q23" s="32">
        <v>2.8159276211134903</v>
      </c>
      <c r="R23" s="32">
        <v>3.1789896354005625</v>
      </c>
      <c r="S23" s="32">
        <v>3.1557618546100557</v>
      </c>
      <c r="T23" s="32">
        <v>3.0743485087422413</v>
      </c>
      <c r="U23" s="32">
        <v>2.8477722841468203</v>
      </c>
      <c r="V23" s="32">
        <v>2.7630596060153465</v>
      </c>
      <c r="W23" s="32">
        <v>2.0514155384832415</v>
      </c>
      <c r="X23" s="32">
        <v>1.8896291051853578</v>
      </c>
      <c r="Y23" s="32">
        <v>1.8069123737794275</v>
      </c>
      <c r="Z23" s="32">
        <v>1.8838763859102408</v>
      </c>
      <c r="AA23" s="32">
        <v>1.8110585204927507</v>
      </c>
      <c r="AB23" s="32">
        <v>1.6941278984375867</v>
      </c>
      <c r="AC23" s="32">
        <v>2.0624533306344812</v>
      </c>
      <c r="AD23" s="32">
        <v>1.984497645292663</v>
      </c>
      <c r="AE23" s="32">
        <v>2.0390463250390818</v>
      </c>
      <c r="AF23" s="32">
        <v>2.0904989522617781</v>
      </c>
      <c r="AG23" s="32">
        <v>2.3671900197790716</v>
      </c>
      <c r="AH23" s="32">
        <v>2.7719767353911355</v>
      </c>
      <c r="AI23" s="32">
        <v>2.4517619128051362</v>
      </c>
      <c r="AJ23" s="32">
        <v>2.5502579274025381</v>
      </c>
      <c r="AK23" s="32">
        <v>2.8729162314970451</v>
      </c>
      <c r="AL23" s="32">
        <v>2.9110239617946871</v>
      </c>
      <c r="AM23" s="32">
        <v>2.4831289149970721</v>
      </c>
      <c r="AN23" s="32">
        <v>2.7997055626900105</v>
      </c>
      <c r="AO23" s="32">
        <v>2.4288018298764071</v>
      </c>
      <c r="AP23" s="32">
        <v>2.5609204854007066</v>
      </c>
      <c r="AQ23" s="32">
        <v>2.5228711845117227</v>
      </c>
      <c r="AR23" s="32">
        <v>2.6478273885521642</v>
      </c>
      <c r="AS23" s="32">
        <v>2.9345790540212464</v>
      </c>
      <c r="AT23" s="32">
        <v>3.0513604780370467</v>
      </c>
      <c r="AU23" s="32">
        <v>3.190546919401811</v>
      </c>
      <c r="AV23" s="32">
        <v>2.9395411406057272</v>
      </c>
      <c r="AW23" s="32">
        <v>2.8407405997190769</v>
      </c>
      <c r="AX23" s="32">
        <v>3.1549564800030181</v>
      </c>
    </row>
    <row r="24" spans="1:50">
      <c r="A24" s="7" t="s">
        <v>16</v>
      </c>
      <c r="B24" s="32">
        <v>4.2356610916401856</v>
      </c>
      <c r="C24" s="32">
        <v>3.6979679481837531</v>
      </c>
      <c r="D24" s="32">
        <v>3.2982392832602976</v>
      </c>
      <c r="E24" s="32">
        <v>2.8696789734445929</v>
      </c>
      <c r="F24" s="32">
        <v>2.8537626056553211</v>
      </c>
      <c r="G24" s="32">
        <v>2.7657836353030154</v>
      </c>
      <c r="H24" s="32">
        <v>2.815579493240921</v>
      </c>
      <c r="I24" s="32">
        <v>2.5010454106561624</v>
      </c>
      <c r="J24" s="32">
        <v>2.5258626394530292</v>
      </c>
      <c r="K24" s="32">
        <v>2.4843472015367269</v>
      </c>
      <c r="L24" s="32">
        <v>2.2168774223747776</v>
      </c>
      <c r="M24" s="32">
        <v>2.0715526935261703</v>
      </c>
      <c r="N24" s="32">
        <v>2.1678444304255766</v>
      </c>
      <c r="O24" s="32">
        <v>2.0310943037763871</v>
      </c>
      <c r="P24" s="32">
        <v>1.9268773301594557</v>
      </c>
      <c r="Q24" s="32">
        <v>2.1605875402593329</v>
      </c>
      <c r="R24" s="32">
        <v>2.3009629694231211</v>
      </c>
      <c r="S24" s="32">
        <v>2.2406887063338639</v>
      </c>
      <c r="T24" s="32">
        <v>2.0514704143644233</v>
      </c>
      <c r="U24" s="32">
        <v>1.8385083012983421</v>
      </c>
      <c r="V24" s="32">
        <v>1.7527106319218275</v>
      </c>
      <c r="W24" s="32">
        <v>1.3778418046516019</v>
      </c>
      <c r="X24" s="32">
        <v>1.2172677799622966</v>
      </c>
      <c r="Y24" s="32">
        <v>1.1794713016478811</v>
      </c>
      <c r="Z24" s="32">
        <v>1.2257241493370135</v>
      </c>
      <c r="AA24" s="32">
        <v>1.1575773104735798</v>
      </c>
      <c r="AB24" s="32">
        <v>1.1806071941444489</v>
      </c>
      <c r="AC24" s="32">
        <v>1.5098485318499755</v>
      </c>
      <c r="AD24" s="32">
        <v>1.2940668207123325</v>
      </c>
      <c r="AE24" s="32">
        <v>1.4168795982973477</v>
      </c>
      <c r="AF24" s="32">
        <v>1.6484398692084348</v>
      </c>
      <c r="AG24" s="32">
        <v>2.0316650102537466</v>
      </c>
      <c r="AH24" s="32">
        <v>2.3807868111499109</v>
      </c>
      <c r="AI24" s="32">
        <v>2.181172540176771</v>
      </c>
      <c r="AJ24" s="32">
        <v>2.4190131682325022</v>
      </c>
      <c r="AK24" s="32">
        <v>2.6289572505347061</v>
      </c>
      <c r="AL24" s="32">
        <v>2.4580309504006919</v>
      </c>
      <c r="AM24" s="32">
        <v>2.2335668449357544</v>
      </c>
      <c r="AN24" s="32">
        <v>2.5094380094380093</v>
      </c>
      <c r="AO24" s="32">
        <v>2.277195237425794</v>
      </c>
      <c r="AP24" s="32">
        <v>2.4595364421822192</v>
      </c>
      <c r="AQ24" s="32">
        <v>2.3439551799726122</v>
      </c>
      <c r="AR24" s="32">
        <v>2.6112076846233894</v>
      </c>
      <c r="AS24" s="32">
        <v>2.5648246291961438</v>
      </c>
      <c r="AT24" s="32">
        <v>2.6851274559611147</v>
      </c>
      <c r="AU24" s="32">
        <v>2.9608761982119893</v>
      </c>
      <c r="AV24" s="32">
        <v>2.72527625107328</v>
      </c>
      <c r="AW24" s="32">
        <v>2.4824547375196402</v>
      </c>
      <c r="AX24" s="32">
        <v>2.8071304228382594</v>
      </c>
    </row>
    <row r="25" spans="1:50">
      <c r="A25" s="7" t="s">
        <v>17</v>
      </c>
      <c r="B25" s="32">
        <v>3.6943629920022176</v>
      </c>
      <c r="C25" s="32">
        <v>3.3597805778318413</v>
      </c>
      <c r="D25" s="32">
        <v>3.276620753041271</v>
      </c>
      <c r="E25" s="32">
        <v>2.8969343769914122</v>
      </c>
      <c r="F25" s="32">
        <v>2.8275288950764352</v>
      </c>
      <c r="G25" s="32">
        <v>2.6504739125485974</v>
      </c>
      <c r="H25" s="32">
        <v>2.5808660349968542</v>
      </c>
      <c r="I25" s="32">
        <v>2.414929297623595</v>
      </c>
      <c r="J25" s="32">
        <v>2.4250139944773763</v>
      </c>
      <c r="K25" s="32">
        <v>2.4586856647042477</v>
      </c>
      <c r="L25" s="32">
        <v>2.4775139736979717</v>
      </c>
      <c r="M25" s="32">
        <v>2.3611424408320003</v>
      </c>
      <c r="N25" s="32">
        <v>2.5532442432917759</v>
      </c>
      <c r="O25" s="32">
        <v>2.4853088215320924</v>
      </c>
      <c r="P25" s="32">
        <v>2.4062898623326934</v>
      </c>
      <c r="Q25" s="32">
        <v>2.6754236114002263</v>
      </c>
      <c r="R25" s="32">
        <v>2.9386383692590563</v>
      </c>
      <c r="S25" s="32">
        <v>2.8904466219264413</v>
      </c>
      <c r="T25" s="32">
        <v>2.7500728569975821</v>
      </c>
      <c r="U25" s="32">
        <v>2.5420454832415253</v>
      </c>
      <c r="V25" s="32">
        <v>2.5294932633724154</v>
      </c>
      <c r="W25" s="32">
        <v>1.9744501345195058</v>
      </c>
      <c r="X25" s="32">
        <v>1.7824555003794214</v>
      </c>
      <c r="Y25" s="32">
        <v>1.7188653809937862</v>
      </c>
      <c r="Z25" s="32">
        <v>1.7145481972203391</v>
      </c>
      <c r="AA25" s="32">
        <v>1.6514841408707035</v>
      </c>
      <c r="AB25" s="32">
        <v>1.5378806006448931</v>
      </c>
      <c r="AC25" s="32">
        <v>1.7950061978770311</v>
      </c>
      <c r="AD25" s="32">
        <v>1.6436554137279054</v>
      </c>
      <c r="AE25" s="32">
        <v>1.6868259167036255</v>
      </c>
      <c r="AF25" s="32">
        <v>1.8800674475126324</v>
      </c>
      <c r="AG25" s="32">
        <v>2.1938762177376532</v>
      </c>
      <c r="AH25" s="32">
        <v>2.6104446812149118</v>
      </c>
      <c r="AI25" s="32">
        <v>2.3104646373858224</v>
      </c>
      <c r="AJ25" s="32">
        <v>2.4038228947248359</v>
      </c>
      <c r="AK25" s="32">
        <v>2.8277779346821803</v>
      </c>
      <c r="AL25" s="32">
        <v>2.7509069505512156</v>
      </c>
      <c r="AM25" s="32">
        <v>2.4145074281322159</v>
      </c>
      <c r="AN25" s="32">
        <v>2.7556464905230778</v>
      </c>
      <c r="AO25" s="32">
        <v>2.3661973502478633</v>
      </c>
      <c r="AP25" s="32">
        <v>2.6342488149355421</v>
      </c>
      <c r="AQ25" s="32">
        <v>2.5376211342711374</v>
      </c>
      <c r="AR25" s="32">
        <v>2.7108942856949101</v>
      </c>
      <c r="AS25" s="32">
        <v>2.8867554212319244</v>
      </c>
      <c r="AT25" s="32">
        <v>3.0764702824036294</v>
      </c>
      <c r="AU25" s="32">
        <v>3.2734989748655572</v>
      </c>
      <c r="AV25" s="32">
        <v>3.0238205302668968</v>
      </c>
      <c r="AW25" s="32">
        <v>2.826653947615291</v>
      </c>
      <c r="AX25" s="32">
        <v>3.144842906906038</v>
      </c>
    </row>
    <row r="26" spans="1:50">
      <c r="A26" s="7" t="s">
        <v>18</v>
      </c>
      <c r="B26" s="32">
        <v>2.8236144511145969</v>
      </c>
      <c r="C26" s="32">
        <v>2.6046272809513793</v>
      </c>
      <c r="D26" s="32">
        <v>2.491628170398883</v>
      </c>
      <c r="E26" s="32">
        <v>2.152371099798037</v>
      </c>
      <c r="F26" s="32">
        <v>2.2615172048542043</v>
      </c>
      <c r="G26" s="32">
        <v>2.1627967675805255</v>
      </c>
      <c r="H26" s="32">
        <v>2.1345526508300749</v>
      </c>
      <c r="I26" s="32">
        <v>1.9707990497091701</v>
      </c>
      <c r="J26" s="32">
        <v>1.9766257765196193</v>
      </c>
      <c r="K26" s="32">
        <v>2.0348900660294857</v>
      </c>
      <c r="L26" s="32">
        <v>1.9051252082037644</v>
      </c>
      <c r="M26" s="32">
        <v>1.7612150044917207</v>
      </c>
      <c r="N26" s="32">
        <v>1.9194165052268379</v>
      </c>
      <c r="O26" s="32">
        <v>1.8015831562108369</v>
      </c>
      <c r="P26" s="32">
        <v>1.762744918897146</v>
      </c>
      <c r="Q26" s="32">
        <v>2.0637462858863396</v>
      </c>
      <c r="R26" s="32">
        <v>2.2429057627874398</v>
      </c>
      <c r="S26" s="32">
        <v>2.2220262813584388</v>
      </c>
      <c r="T26" s="32">
        <v>2.0896742612426098</v>
      </c>
      <c r="U26" s="32">
        <v>1.9019054530744615</v>
      </c>
      <c r="V26" s="32">
        <v>1.8503212913020068</v>
      </c>
      <c r="W26" s="32">
        <v>1.3197842186360245</v>
      </c>
      <c r="X26" s="32">
        <v>1.1631953904722334</v>
      </c>
      <c r="Y26" s="32">
        <v>1.1251358398624676</v>
      </c>
      <c r="Z26" s="32">
        <v>1.2411474644627527</v>
      </c>
      <c r="AA26" s="32">
        <v>1.1709309394237823</v>
      </c>
      <c r="AB26" s="32">
        <v>1.1411287538928594</v>
      </c>
      <c r="AC26" s="32">
        <v>1.44409221472292</v>
      </c>
      <c r="AD26" s="32">
        <v>1.2883960618262571</v>
      </c>
      <c r="AE26" s="32">
        <v>1.2967035806213041</v>
      </c>
      <c r="AF26" s="32">
        <v>1.3466359211856387</v>
      </c>
      <c r="AG26" s="32">
        <v>1.4808928031244988</v>
      </c>
      <c r="AH26" s="32">
        <v>1.7246653899110469</v>
      </c>
      <c r="AI26" s="32">
        <v>1.3834626775050947</v>
      </c>
      <c r="AJ26" s="32">
        <v>1.420491820044202</v>
      </c>
      <c r="AK26" s="32">
        <v>1.6317685003073472</v>
      </c>
      <c r="AL26" s="32">
        <v>1.7057261305369587</v>
      </c>
      <c r="AM26" s="32">
        <v>1.6086214041190801</v>
      </c>
      <c r="AN26" s="32">
        <v>1.8887885322444842</v>
      </c>
      <c r="AO26" s="32">
        <v>1.6541194679453337</v>
      </c>
      <c r="AP26" s="32">
        <v>1.8927408894193414</v>
      </c>
      <c r="AQ26" s="32">
        <v>1.8212611522758204</v>
      </c>
      <c r="AR26" s="32">
        <v>2.0591542191457846</v>
      </c>
      <c r="AS26" s="32">
        <v>2.0812847924058566</v>
      </c>
      <c r="AT26" s="32">
        <v>2.1221924729365509</v>
      </c>
      <c r="AU26" s="32">
        <v>2.3328240432366361</v>
      </c>
      <c r="AV26" s="32">
        <v>2.1553640020155331</v>
      </c>
      <c r="AW26" s="32">
        <v>1.9982403329501448</v>
      </c>
      <c r="AX26" s="32">
        <v>2.298777128200352</v>
      </c>
    </row>
    <row r="27" spans="1:50">
      <c r="A27" s="7" t="s">
        <v>19</v>
      </c>
      <c r="B27" s="32">
        <v>3.5106740821694262</v>
      </c>
      <c r="C27" s="32">
        <v>3.1891986636965028</v>
      </c>
      <c r="D27" s="32">
        <v>3.1333473375922489</v>
      </c>
      <c r="E27" s="32">
        <v>2.784305593643237</v>
      </c>
      <c r="F27" s="32">
        <v>2.7363070093792512</v>
      </c>
      <c r="G27" s="32">
        <v>2.5561822949242892</v>
      </c>
      <c r="H27" s="32">
        <v>2.5590903320293328</v>
      </c>
      <c r="I27" s="32">
        <v>2.4223090101680631</v>
      </c>
      <c r="J27" s="32">
        <v>2.5012433594787837</v>
      </c>
      <c r="K27" s="32">
        <v>2.5359743161195665</v>
      </c>
      <c r="L27" s="32">
        <v>2.4729916145219151</v>
      </c>
      <c r="M27" s="32">
        <v>2.362170329778198</v>
      </c>
      <c r="N27" s="32">
        <v>2.6298872207512769</v>
      </c>
      <c r="O27" s="32">
        <v>2.5134132110723555</v>
      </c>
      <c r="P27" s="32">
        <v>2.4052154339605796</v>
      </c>
      <c r="Q27" s="32">
        <v>2.6868571574322644</v>
      </c>
      <c r="R27" s="32">
        <v>2.9278039573276877</v>
      </c>
      <c r="S27" s="32">
        <v>2.9713517787569423</v>
      </c>
      <c r="T27" s="32">
        <v>2.8170376794220235</v>
      </c>
      <c r="U27" s="32">
        <v>2.5152987763274521</v>
      </c>
      <c r="V27" s="32">
        <v>2.4128826766481959</v>
      </c>
      <c r="W27" s="32">
        <v>1.7933014973990562</v>
      </c>
      <c r="X27" s="32">
        <v>1.6020422419426956</v>
      </c>
      <c r="Y27" s="32">
        <v>1.5188772821207961</v>
      </c>
      <c r="Z27" s="32">
        <v>1.5526832790652434</v>
      </c>
      <c r="AA27" s="32">
        <v>1.4267618085022986</v>
      </c>
      <c r="AB27" s="32">
        <v>1.3627351839812523</v>
      </c>
      <c r="AC27" s="32">
        <v>1.6215546420526608</v>
      </c>
      <c r="AD27" s="32">
        <v>1.5221390010914806</v>
      </c>
      <c r="AE27" s="32">
        <v>1.6375034449791106</v>
      </c>
      <c r="AF27" s="32">
        <v>1.8555669642966024</v>
      </c>
      <c r="AG27" s="32">
        <v>1.9903479611820973</v>
      </c>
      <c r="AH27" s="32">
        <v>2.331937456251814</v>
      </c>
      <c r="AI27" s="32">
        <v>2.090710872963804</v>
      </c>
      <c r="AJ27" s="32">
        <v>2.1870501710904668</v>
      </c>
      <c r="AK27" s="32">
        <v>2.4383501171902626</v>
      </c>
      <c r="AL27" s="32">
        <v>2.4010961740610757</v>
      </c>
      <c r="AM27" s="32">
        <v>2.0555320009071281</v>
      </c>
      <c r="AN27" s="32">
        <v>2.3645992774297424</v>
      </c>
      <c r="AO27" s="32">
        <v>2.0049478153444187</v>
      </c>
      <c r="AP27" s="32">
        <v>2.2633293100265539</v>
      </c>
      <c r="AQ27" s="32">
        <v>2.1691725714610284</v>
      </c>
      <c r="AR27" s="32">
        <v>2.3415327378839299</v>
      </c>
      <c r="AS27" s="32">
        <v>2.4879854592959685</v>
      </c>
      <c r="AT27" s="32">
        <v>2.5550232168467688</v>
      </c>
      <c r="AU27" s="32">
        <v>2.6843974269769819</v>
      </c>
      <c r="AV27" s="32">
        <v>2.4905300825014556</v>
      </c>
      <c r="AW27" s="32">
        <v>2.3875733780157051</v>
      </c>
      <c r="AX27" s="32">
        <v>2.6910168552887552</v>
      </c>
    </row>
    <row r="28" spans="1:50">
      <c r="A28" s="7" t="s">
        <v>20</v>
      </c>
      <c r="B28" s="32">
        <v>7.2443313338401785</v>
      </c>
      <c r="C28" s="32">
        <v>6.2826157468876902</v>
      </c>
      <c r="D28" s="32">
        <v>6.133159393192023</v>
      </c>
      <c r="E28" s="32">
        <v>5.6195191273527998</v>
      </c>
      <c r="F28" s="32">
        <v>5.5141264979526108</v>
      </c>
      <c r="G28" s="32">
        <v>5.257437471884022</v>
      </c>
      <c r="H28" s="32">
        <v>4.9773038280831292</v>
      </c>
      <c r="I28" s="32">
        <v>4.6576388907781583</v>
      </c>
      <c r="J28" s="32">
        <v>4.679279218005675</v>
      </c>
      <c r="K28" s="32">
        <v>4.8201168203322879</v>
      </c>
      <c r="L28" s="32">
        <v>4.6591572286321359</v>
      </c>
      <c r="M28" s="32">
        <v>4.3463638515342531</v>
      </c>
      <c r="N28" s="32">
        <v>4.5842722397999855</v>
      </c>
      <c r="O28" s="32">
        <v>4.2025893212690679</v>
      </c>
      <c r="P28" s="32">
        <v>4.1284005458476463</v>
      </c>
      <c r="Q28" s="32">
        <v>4.3874723879623998</v>
      </c>
      <c r="R28" s="32">
        <v>4.6651485457639179</v>
      </c>
      <c r="S28" s="32">
        <v>4.4469365927495881</v>
      </c>
      <c r="T28" s="32">
        <v>4.2026026875254239</v>
      </c>
      <c r="U28" s="32">
        <v>3.8325904132669928</v>
      </c>
      <c r="V28" s="32">
        <v>3.7430206074887855</v>
      </c>
      <c r="W28" s="32">
        <v>2.7932442223462313</v>
      </c>
      <c r="X28" s="32">
        <v>2.4729961025843243</v>
      </c>
      <c r="Y28" s="32">
        <v>2.4028590464662418</v>
      </c>
      <c r="Z28" s="32">
        <v>2.4822416162680856</v>
      </c>
      <c r="AA28" s="32">
        <v>2.3093632077662334</v>
      </c>
      <c r="AB28" s="32">
        <v>2.3080285689659261</v>
      </c>
      <c r="AC28" s="32">
        <v>2.6352562420926526</v>
      </c>
      <c r="AD28" s="32">
        <v>2.5410428175157418</v>
      </c>
      <c r="AE28" s="32">
        <v>2.6779779461451692</v>
      </c>
      <c r="AF28" s="32">
        <v>2.6687993811126169</v>
      </c>
      <c r="AG28" s="32">
        <v>2.9798553133261625</v>
      </c>
      <c r="AH28" s="32">
        <v>3.4675440303709308</v>
      </c>
      <c r="AI28" s="32">
        <v>3.0215141481055561</v>
      </c>
      <c r="AJ28" s="32">
        <v>3.1984227781093</v>
      </c>
      <c r="AK28" s="32">
        <v>3.5125718157247725</v>
      </c>
      <c r="AL28" s="32">
        <v>3.4563919407050494</v>
      </c>
      <c r="AM28" s="32">
        <v>3.0471588907865708</v>
      </c>
      <c r="AN28" s="32">
        <v>3.3921107020388632</v>
      </c>
      <c r="AO28" s="32">
        <v>2.9596390139358277</v>
      </c>
      <c r="AP28" s="32">
        <v>3.0959216437211867</v>
      </c>
      <c r="AQ28" s="32">
        <v>2.9341545284945774</v>
      </c>
      <c r="AR28" s="32">
        <v>3.1102041642829397</v>
      </c>
      <c r="AS28" s="32">
        <v>3.3312463579347575</v>
      </c>
      <c r="AT28" s="32">
        <v>3.5599352267197757</v>
      </c>
      <c r="AU28" s="32">
        <v>3.6111946423980266</v>
      </c>
      <c r="AV28" s="32">
        <v>3.3950376483953026</v>
      </c>
      <c r="AW28" s="32">
        <v>3.2292546225209668</v>
      </c>
      <c r="AX28" s="32">
        <v>3.5149964625051111</v>
      </c>
    </row>
    <row r="29" spans="1:50">
      <c r="A29" s="7" t="s">
        <v>21</v>
      </c>
      <c r="B29" s="32">
        <v>4.0980094717685072</v>
      </c>
      <c r="C29" s="32">
        <v>3.7088520403227365</v>
      </c>
      <c r="D29" s="32">
        <v>3.5680035874806939</v>
      </c>
      <c r="E29" s="32">
        <v>3.3328892991323804</v>
      </c>
      <c r="F29" s="32">
        <v>3.3709072615753728</v>
      </c>
      <c r="G29" s="32">
        <v>3.2402983800567031</v>
      </c>
      <c r="H29" s="32">
        <v>3.1115514014312597</v>
      </c>
      <c r="I29" s="32">
        <v>3.0655862215532337</v>
      </c>
      <c r="J29" s="32">
        <v>3.1875185642891268</v>
      </c>
      <c r="K29" s="32">
        <v>3.2022436538369825</v>
      </c>
      <c r="L29" s="32">
        <v>3.1998036264266787</v>
      </c>
      <c r="M29" s="32">
        <v>3.1271807548877941</v>
      </c>
      <c r="N29" s="32">
        <v>3.3477031738554568</v>
      </c>
      <c r="O29" s="32">
        <v>3.1711323903542041</v>
      </c>
      <c r="P29" s="32">
        <v>3.0807089867576352</v>
      </c>
      <c r="Q29" s="32">
        <v>3.5246556632277017</v>
      </c>
      <c r="R29" s="32">
        <v>3.903645114272539</v>
      </c>
      <c r="S29" s="32">
        <v>3.9583490415668265</v>
      </c>
      <c r="T29" s="32">
        <v>3.8013627336971463</v>
      </c>
      <c r="U29" s="32">
        <v>3.5309617505926596</v>
      </c>
      <c r="V29" s="32">
        <v>3.4444450868400325</v>
      </c>
      <c r="W29" s="32">
        <v>2.7344070061880874</v>
      </c>
      <c r="X29" s="32">
        <v>2.4611927188196314</v>
      </c>
      <c r="Y29" s="32">
        <v>2.4185011421143963</v>
      </c>
      <c r="Z29" s="32">
        <v>2.4224408589749458</v>
      </c>
      <c r="AA29" s="32">
        <v>2.2897700514106161</v>
      </c>
      <c r="AB29" s="32">
        <v>2.2417950470414998</v>
      </c>
      <c r="AC29" s="32">
        <v>2.5527640210133216</v>
      </c>
      <c r="AD29" s="32">
        <v>2.3751910263720584</v>
      </c>
      <c r="AE29" s="32">
        <v>2.377684195311339</v>
      </c>
      <c r="AF29" s="32">
        <v>2.5469068926297078</v>
      </c>
      <c r="AG29" s="32">
        <v>2.752855197154076</v>
      </c>
      <c r="AH29" s="32">
        <v>3.2582490509541651</v>
      </c>
      <c r="AI29" s="32">
        <v>2.9017798008186122</v>
      </c>
      <c r="AJ29" s="32">
        <v>3.0051957281379358</v>
      </c>
      <c r="AK29" s="32">
        <v>3.5802945651217</v>
      </c>
      <c r="AL29" s="32">
        <v>3.5371676479658598</v>
      </c>
      <c r="AM29" s="32">
        <v>3.0398613719677816</v>
      </c>
      <c r="AN29" s="32">
        <v>3.4374253171204256</v>
      </c>
      <c r="AO29" s="32">
        <v>2.9763770561901119</v>
      </c>
      <c r="AP29" s="32">
        <v>3.1398053786499602</v>
      </c>
      <c r="AQ29" s="32">
        <v>2.975403139597411</v>
      </c>
      <c r="AR29" s="32">
        <v>3.1643031143303251</v>
      </c>
      <c r="AS29" s="32">
        <v>3.4008299265958755</v>
      </c>
      <c r="AT29" s="32">
        <v>3.5484106031059079</v>
      </c>
      <c r="AU29" s="32">
        <v>3.6698059941302614</v>
      </c>
      <c r="AV29" s="32">
        <v>3.4280683312709344</v>
      </c>
      <c r="AW29" s="32">
        <v>3.3384189282868268</v>
      </c>
      <c r="AX29" s="32">
        <v>3.5400241980939549</v>
      </c>
    </row>
    <row r="30" spans="1:50" s="2" customFormat="1">
      <c r="A30" s="9" t="s">
        <v>0</v>
      </c>
      <c r="B30" s="33">
        <v>4.7069736365015427</v>
      </c>
      <c r="C30" s="33">
        <v>4.2502250071421184</v>
      </c>
      <c r="D30" s="33">
        <v>4.0851399850249175</v>
      </c>
      <c r="E30" s="33">
        <v>3.695961175818371</v>
      </c>
      <c r="F30" s="33">
        <v>3.7069812142930494</v>
      </c>
      <c r="G30" s="33">
        <v>3.5573643942652158</v>
      </c>
      <c r="H30" s="33">
        <v>3.5020531140433029</v>
      </c>
      <c r="I30" s="33">
        <v>3.3416627628598348</v>
      </c>
      <c r="J30" s="33">
        <v>3.4069930327042188</v>
      </c>
      <c r="K30" s="33">
        <v>3.4501584600249768</v>
      </c>
      <c r="L30" s="33">
        <v>3.3670338957670185</v>
      </c>
      <c r="M30" s="33">
        <v>3.2333091011491653</v>
      </c>
      <c r="N30" s="33">
        <v>3.3906616901778484</v>
      </c>
      <c r="O30" s="33">
        <v>3.277779384071787</v>
      </c>
      <c r="P30" s="33">
        <v>3.2286192231872604</v>
      </c>
      <c r="Q30" s="33">
        <v>3.4826030782331294</v>
      </c>
      <c r="R30" s="33">
        <v>3.7164513742933152</v>
      </c>
      <c r="S30" s="33">
        <v>3.6600052478269434</v>
      </c>
      <c r="T30" s="33">
        <v>3.5128357441025302</v>
      </c>
      <c r="U30" s="33">
        <v>3.2222632128822024</v>
      </c>
      <c r="V30" s="33">
        <v>3.0943029201265611</v>
      </c>
      <c r="W30" s="33">
        <v>2.4188809531963269</v>
      </c>
      <c r="X30" s="33">
        <v>2.2034859338623281</v>
      </c>
      <c r="Y30" s="33">
        <v>2.1357372690443546</v>
      </c>
      <c r="Z30" s="33">
        <v>2.1535916960344417</v>
      </c>
      <c r="AA30" s="33">
        <v>2.0754065394527164</v>
      </c>
      <c r="AB30" s="33">
        <v>2.048857966457458</v>
      </c>
      <c r="AC30" s="33">
        <v>2.344342004440453</v>
      </c>
      <c r="AD30" s="33">
        <v>2.1976491955867203</v>
      </c>
      <c r="AE30" s="33">
        <v>2.2255341997405687</v>
      </c>
      <c r="AF30" s="33">
        <v>2.3366970017882132</v>
      </c>
      <c r="AG30" s="33">
        <v>2.5506190084586224</v>
      </c>
      <c r="AH30" s="33">
        <v>2.9153498818874253</v>
      </c>
      <c r="AI30" s="33">
        <v>2.624939412579367</v>
      </c>
      <c r="AJ30" s="33">
        <v>2.8325540389209967</v>
      </c>
      <c r="AK30" s="33">
        <v>3.2033210279891837</v>
      </c>
      <c r="AL30" s="33">
        <v>3.1512916510107156</v>
      </c>
      <c r="AM30" s="33">
        <v>2.825058057192968</v>
      </c>
      <c r="AN30" s="33">
        <v>3.1896869880509366</v>
      </c>
      <c r="AO30" s="33">
        <v>2.8116379660398958</v>
      </c>
      <c r="AP30" s="33">
        <v>3.0218438887806429</v>
      </c>
      <c r="AQ30" s="33">
        <v>2.8573141305416065</v>
      </c>
      <c r="AR30" s="33">
        <v>3.0466072673568791</v>
      </c>
      <c r="AS30" s="33">
        <v>3.22775214157899</v>
      </c>
      <c r="AT30" s="33">
        <v>3.3154366662195414</v>
      </c>
      <c r="AU30" s="33">
        <v>3.4770922395197661</v>
      </c>
      <c r="AV30" s="33">
        <v>3.2591324625803897</v>
      </c>
      <c r="AW30" s="33">
        <v>3.1015514608182868</v>
      </c>
      <c r="AX30" s="33">
        <v>3.3454238068441677</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sheetPr codeName="Feuil13"/>
  <dimension ref="A1:BC30"/>
  <sheetViews>
    <sheetView workbookViewId="0"/>
  </sheetViews>
  <sheetFormatPr baseColWidth="10" defaultColWidth="4.7109375" defaultRowHeight="12"/>
  <cols>
    <col min="1" max="1" width="29.140625" style="1" customWidth="1"/>
    <col min="2" max="27" width="5" style="1" hidden="1" customWidth="1"/>
    <col min="28" max="38" width="5" style="1" bestFit="1" customWidth="1"/>
    <col min="39" max="48" width="5" style="4" bestFit="1" customWidth="1"/>
    <col min="49" max="50" width="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33</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5"/>
      <c r="B7" s="6">
        <v>1966</v>
      </c>
      <c r="C7" s="6">
        <v>1967</v>
      </c>
      <c r="D7" s="6">
        <v>1968</v>
      </c>
      <c r="E7" s="6">
        <v>1969</v>
      </c>
      <c r="F7" s="6">
        <v>1970</v>
      </c>
      <c r="G7" s="6">
        <v>1971</v>
      </c>
      <c r="H7" s="6">
        <v>1972</v>
      </c>
      <c r="I7" s="6">
        <v>1973</v>
      </c>
      <c r="J7" s="6">
        <v>1974</v>
      </c>
      <c r="K7" s="6">
        <v>1975</v>
      </c>
      <c r="L7" s="6">
        <v>1976</v>
      </c>
      <c r="M7" s="6">
        <v>1977</v>
      </c>
      <c r="N7" s="6">
        <v>1978</v>
      </c>
      <c r="O7" s="6">
        <v>1979</v>
      </c>
      <c r="P7" s="6">
        <v>1980</v>
      </c>
      <c r="Q7" s="6">
        <v>1981</v>
      </c>
      <c r="R7" s="6">
        <v>1982</v>
      </c>
      <c r="S7" s="6">
        <v>1983</v>
      </c>
      <c r="T7" s="6">
        <v>1984</v>
      </c>
      <c r="U7" s="6">
        <v>1985</v>
      </c>
      <c r="V7" s="6">
        <v>1986</v>
      </c>
      <c r="W7" s="6">
        <v>1987</v>
      </c>
      <c r="X7" s="6">
        <v>1988</v>
      </c>
      <c r="Y7" s="6">
        <v>1989</v>
      </c>
      <c r="Z7" s="6">
        <v>1990</v>
      </c>
      <c r="AA7" s="6">
        <v>1991</v>
      </c>
      <c r="AB7" s="6">
        <v>1992</v>
      </c>
      <c r="AC7" s="6">
        <v>1993</v>
      </c>
      <c r="AD7" s="6">
        <v>1994</v>
      </c>
      <c r="AE7" s="6">
        <v>1995</v>
      </c>
      <c r="AF7" s="6">
        <v>1996</v>
      </c>
      <c r="AG7" s="6">
        <v>1997</v>
      </c>
      <c r="AH7" s="6">
        <v>1998</v>
      </c>
      <c r="AI7" s="6">
        <v>1999</v>
      </c>
      <c r="AJ7" s="6">
        <v>2000</v>
      </c>
      <c r="AK7" s="6">
        <v>2001</v>
      </c>
      <c r="AL7" s="6">
        <v>2002</v>
      </c>
      <c r="AM7" s="6">
        <v>2003</v>
      </c>
      <c r="AN7" s="6">
        <v>2004</v>
      </c>
      <c r="AO7" s="6">
        <v>2005</v>
      </c>
      <c r="AP7" s="6">
        <v>2006</v>
      </c>
      <c r="AQ7" s="6">
        <v>2007</v>
      </c>
      <c r="AR7" s="6">
        <v>2008</v>
      </c>
      <c r="AS7" s="6">
        <v>2009</v>
      </c>
      <c r="AT7" s="6">
        <v>2010</v>
      </c>
      <c r="AU7" s="6">
        <v>2011</v>
      </c>
      <c r="AV7" s="6">
        <v>2012</v>
      </c>
      <c r="AW7" s="6">
        <v>2013</v>
      </c>
      <c r="AX7" s="6">
        <v>2014</v>
      </c>
    </row>
    <row r="8" spans="1:55">
      <c r="A8" s="7" t="s">
        <v>1</v>
      </c>
      <c r="B8" s="30"/>
      <c r="C8" s="30"/>
      <c r="D8" s="30"/>
      <c r="E8" s="30"/>
      <c r="F8" s="30"/>
      <c r="G8" s="30"/>
      <c r="H8" s="30"/>
      <c r="I8" s="30"/>
      <c r="J8" s="30"/>
      <c r="K8" s="30"/>
      <c r="L8" s="30"/>
      <c r="M8" s="30"/>
      <c r="N8" s="30"/>
      <c r="O8" s="30"/>
      <c r="P8" s="30"/>
      <c r="Q8" s="30"/>
      <c r="R8" s="30"/>
      <c r="S8" s="30"/>
      <c r="T8" s="30"/>
      <c r="U8" s="30"/>
      <c r="V8" s="30"/>
      <c r="W8" s="30"/>
      <c r="X8" s="30"/>
      <c r="Y8" s="30"/>
      <c r="Z8" s="30"/>
      <c r="AA8" s="30"/>
      <c r="AB8" s="30">
        <v>17.452583242973425</v>
      </c>
      <c r="AC8" s="30">
        <v>20.463874127221871</v>
      </c>
      <c r="AD8" s="30">
        <v>19.184562608536677</v>
      </c>
      <c r="AE8" s="30">
        <v>18.084642863293773</v>
      </c>
      <c r="AF8" s="30">
        <v>17.695734779730856</v>
      </c>
      <c r="AG8" s="30">
        <v>19.088414566740177</v>
      </c>
      <c r="AH8" s="30">
        <v>22.04258935722482</v>
      </c>
      <c r="AI8" s="30">
        <v>17.611320893425884</v>
      </c>
      <c r="AJ8" s="30">
        <v>14.838342558208231</v>
      </c>
      <c r="AK8" s="30">
        <v>14.36554134925457</v>
      </c>
      <c r="AL8" s="30">
        <v>14.67281676266235</v>
      </c>
      <c r="AM8" s="30">
        <v>13.710234957744397</v>
      </c>
      <c r="AN8" s="30">
        <v>15.681557213390453</v>
      </c>
      <c r="AO8" s="30">
        <v>14.069187466533863</v>
      </c>
      <c r="AP8" s="30">
        <v>14.33868415935132</v>
      </c>
      <c r="AQ8" s="30">
        <v>12.354489896182079</v>
      </c>
      <c r="AR8" s="30">
        <v>12.470859421483926</v>
      </c>
      <c r="AS8" s="30">
        <v>13.750905715276977</v>
      </c>
      <c r="AT8" s="30">
        <v>13.804312118623288</v>
      </c>
      <c r="AU8" s="30">
        <v>14.299113555167512</v>
      </c>
      <c r="AV8" s="30">
        <v>12.752275524950694</v>
      </c>
      <c r="AW8" s="30">
        <v>11.911865012102218</v>
      </c>
      <c r="AX8" s="30">
        <v>12.432457761737965</v>
      </c>
    </row>
    <row r="9" spans="1:55">
      <c r="A9" s="7" t="s">
        <v>2</v>
      </c>
      <c r="B9" s="30"/>
      <c r="C9" s="30"/>
      <c r="D9" s="30"/>
      <c r="E9" s="30"/>
      <c r="F9" s="30"/>
      <c r="G9" s="30"/>
      <c r="H9" s="30"/>
      <c r="I9" s="30"/>
      <c r="J9" s="30"/>
      <c r="K9" s="30"/>
      <c r="L9" s="30"/>
      <c r="M9" s="30"/>
      <c r="N9" s="30"/>
      <c r="O9" s="30"/>
      <c r="P9" s="30"/>
      <c r="Q9" s="30"/>
      <c r="R9" s="30"/>
      <c r="S9" s="30"/>
      <c r="T9" s="30"/>
      <c r="U9" s="30"/>
      <c r="V9" s="30"/>
      <c r="W9" s="30"/>
      <c r="X9" s="30"/>
      <c r="Y9" s="30"/>
      <c r="Z9" s="30"/>
      <c r="AA9" s="30"/>
      <c r="AB9" s="30">
        <v>14.242136728532445</v>
      </c>
      <c r="AC9" s="30">
        <v>15.970778628585178</v>
      </c>
      <c r="AD9" s="30">
        <v>14.76909331486215</v>
      </c>
      <c r="AE9" s="30">
        <v>15.490584931400214</v>
      </c>
      <c r="AF9" s="30">
        <v>15.289873140721577</v>
      </c>
      <c r="AG9" s="30">
        <v>14.933857583806699</v>
      </c>
      <c r="AH9" s="30">
        <v>16.985568172601976</v>
      </c>
      <c r="AI9" s="30">
        <v>13.804987412904071</v>
      </c>
      <c r="AJ9" s="30">
        <v>14.114594190526841</v>
      </c>
      <c r="AK9" s="30">
        <v>15.242019905046339</v>
      </c>
      <c r="AL9" s="30">
        <v>14.90672631843784</v>
      </c>
      <c r="AM9" s="30">
        <v>13.170058775840102</v>
      </c>
      <c r="AN9" s="30">
        <v>14.145564969117579</v>
      </c>
      <c r="AO9" s="30">
        <v>13.133638871500377</v>
      </c>
      <c r="AP9" s="30">
        <v>13.764367814810141</v>
      </c>
      <c r="AQ9" s="30">
        <v>13.115644704847226</v>
      </c>
      <c r="AR9" s="30">
        <v>13.100328497009178</v>
      </c>
      <c r="AS9" s="30">
        <v>14.173914699882051</v>
      </c>
      <c r="AT9" s="30">
        <v>14.319240477482209</v>
      </c>
      <c r="AU9" s="30">
        <v>14.132509239870272</v>
      </c>
      <c r="AV9" s="30">
        <v>13.369142491326114</v>
      </c>
      <c r="AW9" s="30">
        <v>12.289417967650079</v>
      </c>
      <c r="AX9" s="30">
        <v>12.738907798037816</v>
      </c>
    </row>
    <row r="10" spans="1:55">
      <c r="A10" s="7" t="s">
        <v>3</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v>16.124007191546131</v>
      </c>
      <c r="AC10" s="30">
        <v>18.592774251148995</v>
      </c>
      <c r="AD10" s="30">
        <v>16.893139355537659</v>
      </c>
      <c r="AE10" s="30">
        <v>17.586100130772454</v>
      </c>
      <c r="AF10" s="30">
        <v>17.286155329293855</v>
      </c>
      <c r="AG10" s="30">
        <v>17.331785143360882</v>
      </c>
      <c r="AH10" s="30">
        <v>20.779394285840805</v>
      </c>
      <c r="AI10" s="30">
        <v>16.773053230208038</v>
      </c>
      <c r="AJ10" s="30">
        <v>15.752616145483286</v>
      </c>
      <c r="AK10" s="30">
        <v>16.285021587078628</v>
      </c>
      <c r="AL10" s="30">
        <v>16.745176321674101</v>
      </c>
      <c r="AM10" s="30">
        <v>14.962687860961926</v>
      </c>
      <c r="AN10" s="30">
        <v>17.505739038625745</v>
      </c>
      <c r="AO10" s="30">
        <v>15.412804139237558</v>
      </c>
      <c r="AP10" s="30">
        <v>16.420461250454728</v>
      </c>
      <c r="AQ10" s="30">
        <v>16.223701754714806</v>
      </c>
      <c r="AR10" s="30">
        <v>16.097034018524518</v>
      </c>
      <c r="AS10" s="30">
        <v>17.142046307534649</v>
      </c>
      <c r="AT10" s="30">
        <v>17.391783276547184</v>
      </c>
      <c r="AU10" s="30">
        <v>17.631617491216311</v>
      </c>
      <c r="AV10" s="30">
        <v>15.927664590791984</v>
      </c>
      <c r="AW10" s="30">
        <v>14.99656681004514</v>
      </c>
      <c r="AX10" s="30">
        <v>14.549556375748709</v>
      </c>
    </row>
    <row r="11" spans="1:55">
      <c r="A11" s="7" t="s">
        <v>4</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v>13.138297970047594</v>
      </c>
      <c r="AC11" s="30">
        <v>15.374345043603881</v>
      </c>
      <c r="AD11" s="30">
        <v>14.657860233633659</v>
      </c>
      <c r="AE11" s="30">
        <v>14.742532882780941</v>
      </c>
      <c r="AF11" s="30">
        <v>14.723808353322553</v>
      </c>
      <c r="AG11" s="30">
        <v>14.911134171750165</v>
      </c>
      <c r="AH11" s="30">
        <v>16.741029354492774</v>
      </c>
      <c r="AI11" s="30">
        <v>12.84919915254099</v>
      </c>
      <c r="AJ11" s="30">
        <v>13.513037241727249</v>
      </c>
      <c r="AK11" s="30">
        <v>15.241798547298155</v>
      </c>
      <c r="AL11" s="30">
        <v>14.837089648896473</v>
      </c>
      <c r="AM11" s="30">
        <v>13.394459763600652</v>
      </c>
      <c r="AN11" s="30">
        <v>13.647627681416147</v>
      </c>
      <c r="AO11" s="30">
        <v>12.563385279414621</v>
      </c>
      <c r="AP11" s="30">
        <v>14.054433758705464</v>
      </c>
      <c r="AQ11" s="30">
        <v>12.890960582488734</v>
      </c>
      <c r="AR11" s="30">
        <v>13.208578374823743</v>
      </c>
      <c r="AS11" s="30">
        <v>13.549894065723262</v>
      </c>
      <c r="AT11" s="30">
        <v>14.035409915129129</v>
      </c>
      <c r="AU11" s="30">
        <v>14.91646777187535</v>
      </c>
      <c r="AV11" s="30">
        <v>13.605363474656215</v>
      </c>
      <c r="AW11" s="30">
        <v>12.12003925474075</v>
      </c>
      <c r="AX11" s="30">
        <v>13.067169062724446</v>
      </c>
    </row>
    <row r="12" spans="1:55">
      <c r="A12" s="7" t="s">
        <v>5</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v>12.077386478156555</v>
      </c>
      <c r="AC12" s="30">
        <v>14.000468302894955</v>
      </c>
      <c r="AD12" s="30">
        <v>12.707648410130689</v>
      </c>
      <c r="AE12" s="30">
        <v>13.196498257133934</v>
      </c>
      <c r="AF12" s="30">
        <v>13.01865027522768</v>
      </c>
      <c r="AG12" s="30">
        <v>13.477192034759627</v>
      </c>
      <c r="AH12" s="30">
        <v>15.948531752035999</v>
      </c>
      <c r="AI12" s="30">
        <v>12.999431240699094</v>
      </c>
      <c r="AJ12" s="30">
        <v>11.366862646132224</v>
      </c>
      <c r="AK12" s="30">
        <v>13.740040151406269</v>
      </c>
      <c r="AL12" s="30">
        <v>13.730462752003772</v>
      </c>
      <c r="AM12" s="30">
        <v>12.722221088169503</v>
      </c>
      <c r="AN12" s="30">
        <v>14.643901004629967</v>
      </c>
      <c r="AO12" s="30">
        <v>12.475249451795305</v>
      </c>
      <c r="AP12" s="30">
        <v>14.063902671684779</v>
      </c>
      <c r="AQ12" s="30">
        <v>13.950356462214502</v>
      </c>
      <c r="AR12" s="30">
        <v>12.973197600014725</v>
      </c>
      <c r="AS12" s="30">
        <v>13.520480694809949</v>
      </c>
      <c r="AT12" s="30">
        <v>13.52280116542417</v>
      </c>
      <c r="AU12" s="30">
        <v>13.80854906856403</v>
      </c>
      <c r="AV12" s="30">
        <v>12.516821027095798</v>
      </c>
      <c r="AW12" s="30">
        <v>11.528463456616093</v>
      </c>
      <c r="AX12" s="30">
        <v>12.662492964515604</v>
      </c>
    </row>
    <row r="13" spans="1:55">
      <c r="A13" s="7" t="s">
        <v>6</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v>15.369457504041275</v>
      </c>
      <c r="AC13" s="30">
        <v>17.387108057729392</v>
      </c>
      <c r="AD13" s="30">
        <v>15.848438007231911</v>
      </c>
      <c r="AE13" s="30">
        <v>15.752444895213074</v>
      </c>
      <c r="AF13" s="30">
        <v>16.110066489765956</v>
      </c>
      <c r="AG13" s="30">
        <v>16.614825500562265</v>
      </c>
      <c r="AH13" s="30">
        <v>19.819014746094361</v>
      </c>
      <c r="AI13" s="30">
        <v>14.905742635008032</v>
      </c>
      <c r="AJ13" s="30">
        <v>14.572911708808284</v>
      </c>
      <c r="AK13" s="30">
        <v>16.647759664031966</v>
      </c>
      <c r="AL13" s="30">
        <v>17.084445709234579</v>
      </c>
      <c r="AM13" s="30">
        <v>14.899279137078661</v>
      </c>
      <c r="AN13" s="30">
        <v>17.041563057397539</v>
      </c>
      <c r="AO13" s="30">
        <v>14.995607264092085</v>
      </c>
      <c r="AP13" s="30">
        <v>15.714833523435612</v>
      </c>
      <c r="AQ13" s="30">
        <v>14.840435601996393</v>
      </c>
      <c r="AR13" s="30">
        <v>14.929633568974971</v>
      </c>
      <c r="AS13" s="30">
        <v>15.781965642212917</v>
      </c>
      <c r="AT13" s="30">
        <v>16.001516212531229</v>
      </c>
      <c r="AU13" s="30">
        <v>16.563491104837961</v>
      </c>
      <c r="AV13" s="30">
        <v>15.358430556625233</v>
      </c>
      <c r="AW13" s="30">
        <v>13.849031956148316</v>
      </c>
      <c r="AX13" s="30">
        <v>15.005722845180802</v>
      </c>
    </row>
    <row r="14" spans="1:55">
      <c r="A14" s="7" t="s">
        <v>7</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v>13.078966849369033</v>
      </c>
      <c r="AC14" s="30">
        <v>15.322773719978747</v>
      </c>
      <c r="AD14" s="30">
        <v>13.99351100613379</v>
      </c>
      <c r="AE14" s="30">
        <v>14.569922364430848</v>
      </c>
      <c r="AF14" s="30">
        <v>14.239690546761341</v>
      </c>
      <c r="AG14" s="30">
        <v>14.803926875366539</v>
      </c>
      <c r="AH14" s="30">
        <v>17.112848233935772</v>
      </c>
      <c r="AI14" s="30">
        <v>13.540229811959506</v>
      </c>
      <c r="AJ14" s="30">
        <v>13.564922784771632</v>
      </c>
      <c r="AK14" s="30">
        <v>14.678217223199477</v>
      </c>
      <c r="AL14" s="30">
        <v>14.383063537938412</v>
      </c>
      <c r="AM14" s="30">
        <v>12.94804618012636</v>
      </c>
      <c r="AN14" s="30">
        <v>14.288546414135016</v>
      </c>
      <c r="AO14" s="30">
        <v>12.557224442705033</v>
      </c>
      <c r="AP14" s="30">
        <v>13.435580535951534</v>
      </c>
      <c r="AQ14" s="30">
        <v>12.712127117264085</v>
      </c>
      <c r="AR14" s="30">
        <v>12.806183955615186</v>
      </c>
      <c r="AS14" s="30">
        <v>13.303516583022624</v>
      </c>
      <c r="AT14" s="30">
        <v>13.46827043885952</v>
      </c>
      <c r="AU14" s="30">
        <v>14.182080594602663</v>
      </c>
      <c r="AV14" s="30">
        <v>13.283132609597667</v>
      </c>
      <c r="AW14" s="30">
        <v>12.372837365104319</v>
      </c>
      <c r="AX14" s="30">
        <v>13.517727429293044</v>
      </c>
    </row>
    <row r="15" spans="1:55">
      <c r="A15" s="7" t="s">
        <v>8</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v>14.843635060131868</v>
      </c>
      <c r="AC15" s="30">
        <v>18.226490265914471</v>
      </c>
      <c r="AD15" s="30">
        <v>15.438314870883159</v>
      </c>
      <c r="AE15" s="30">
        <v>15.580916060870658</v>
      </c>
      <c r="AF15" s="30">
        <v>15.30527876708476</v>
      </c>
      <c r="AG15" s="30">
        <v>15.939515614524865</v>
      </c>
      <c r="AH15" s="30">
        <v>19.098216632149771</v>
      </c>
      <c r="AI15" s="30">
        <v>15.282922412146283</v>
      </c>
      <c r="AJ15" s="30">
        <v>14.66869333081036</v>
      </c>
      <c r="AK15" s="30">
        <v>14.160141510857818</v>
      </c>
      <c r="AL15" s="30">
        <v>13.563867648203184</v>
      </c>
      <c r="AM15" s="30">
        <v>12.333587173924245</v>
      </c>
      <c r="AN15" s="30">
        <v>12.73456874443564</v>
      </c>
      <c r="AO15" s="30">
        <v>11.166330883576702</v>
      </c>
      <c r="AP15" s="30">
        <v>12.170772184192259</v>
      </c>
      <c r="AQ15" s="30">
        <v>11.637434537813165</v>
      </c>
      <c r="AR15" s="30">
        <v>12.793267515673401</v>
      </c>
      <c r="AS15" s="30">
        <v>13.562740447731315</v>
      </c>
      <c r="AT15" s="30">
        <v>14.043643820321444</v>
      </c>
      <c r="AU15" s="30">
        <v>14.645405611426277</v>
      </c>
      <c r="AV15" s="30">
        <v>13.050858314524119</v>
      </c>
      <c r="AW15" s="30">
        <v>12.169837701779672</v>
      </c>
      <c r="AX15" s="30">
        <v>13.497806299587772</v>
      </c>
    </row>
    <row r="16" spans="1:55">
      <c r="A16" s="7" t="s">
        <v>22</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v>12.330208134060252</v>
      </c>
      <c r="AC16" s="30">
        <v>13.802850789892615</v>
      </c>
      <c r="AD16" s="30">
        <v>11.489727300514668</v>
      </c>
      <c r="AE16" s="30">
        <v>12.731278530959212</v>
      </c>
      <c r="AF16" s="30">
        <v>11.885103777575216</v>
      </c>
      <c r="AG16" s="30">
        <v>12.357505150322485</v>
      </c>
      <c r="AH16" s="30">
        <v>13.894307739913089</v>
      </c>
      <c r="AI16" s="30">
        <v>10.917594901859717</v>
      </c>
      <c r="AJ16" s="30">
        <v>10.353883249950334</v>
      </c>
      <c r="AK16" s="30">
        <v>11.287034651052323</v>
      </c>
      <c r="AL16" s="30">
        <v>11.478964831734512</v>
      </c>
      <c r="AM16" s="30">
        <v>9.4004451569866134</v>
      </c>
      <c r="AN16" s="30">
        <v>11.786762272778239</v>
      </c>
      <c r="AO16" s="30">
        <v>9.2379987538585198</v>
      </c>
      <c r="AP16" s="30">
        <v>9.9329615626340519</v>
      </c>
      <c r="AQ16" s="30">
        <v>11.023359341115015</v>
      </c>
      <c r="AR16" s="30">
        <v>11.23960824233747</v>
      </c>
      <c r="AS16" s="30">
        <v>13.190248598068077</v>
      </c>
      <c r="AT16" s="30">
        <v>14.597343608931579</v>
      </c>
      <c r="AU16" s="30">
        <v>14.911180013948705</v>
      </c>
      <c r="AV16" s="30">
        <v>15.000967729944811</v>
      </c>
      <c r="AW16" s="30">
        <v>13.738872841009698</v>
      </c>
      <c r="AX16" s="30">
        <v>14.340552277336249</v>
      </c>
    </row>
    <row r="17" spans="1:50">
      <c r="A17" s="7" t="s">
        <v>9</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v>15.869705623106595</v>
      </c>
      <c r="AC17" s="30">
        <v>17.597334180093295</v>
      </c>
      <c r="AD17" s="30">
        <v>16.155329998621944</v>
      </c>
      <c r="AE17" s="30">
        <v>16.467197519243236</v>
      </c>
      <c r="AF17" s="30">
        <v>16.301750155731746</v>
      </c>
      <c r="AG17" s="30">
        <v>17.370716301854188</v>
      </c>
      <c r="AH17" s="30">
        <v>20.378633162456548</v>
      </c>
      <c r="AI17" s="30">
        <v>16.573308300720061</v>
      </c>
      <c r="AJ17" s="30">
        <v>14.891067402768677</v>
      </c>
      <c r="AK17" s="30">
        <v>17.127289998380849</v>
      </c>
      <c r="AL17" s="30">
        <v>16.436932267998639</v>
      </c>
      <c r="AM17" s="30">
        <v>12.405200817894126</v>
      </c>
      <c r="AN17" s="30">
        <v>14.456719715498556</v>
      </c>
      <c r="AO17" s="30">
        <v>12.387974602883375</v>
      </c>
      <c r="AP17" s="30">
        <v>13.22786249568704</v>
      </c>
      <c r="AQ17" s="30">
        <v>12.755317915876349</v>
      </c>
      <c r="AR17" s="30">
        <v>13.005435020932698</v>
      </c>
      <c r="AS17" s="30">
        <v>13.368900916804641</v>
      </c>
      <c r="AT17" s="30">
        <v>13.601772506396435</v>
      </c>
      <c r="AU17" s="30">
        <v>13.979285447928039</v>
      </c>
      <c r="AV17" s="30">
        <v>12.873858550643774</v>
      </c>
      <c r="AW17" s="30">
        <v>11.971603052800017</v>
      </c>
      <c r="AX17" s="30">
        <v>12.724350525358661</v>
      </c>
    </row>
    <row r="18" spans="1:50">
      <c r="A18" s="7" t="s">
        <v>10</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v>13.88308338085324</v>
      </c>
      <c r="AC18" s="30">
        <v>16.406155372169749</v>
      </c>
      <c r="AD18" s="30">
        <v>15.190478586454292</v>
      </c>
      <c r="AE18" s="30">
        <v>15.517211124244296</v>
      </c>
      <c r="AF18" s="30">
        <v>14.766402071775255</v>
      </c>
      <c r="AG18" s="30">
        <v>15.159526283240456</v>
      </c>
      <c r="AH18" s="30">
        <v>18.668636570388195</v>
      </c>
      <c r="AI18" s="30">
        <v>12.918451593770802</v>
      </c>
      <c r="AJ18" s="30">
        <v>13.068389219062487</v>
      </c>
      <c r="AK18" s="30">
        <v>13.218815488265074</v>
      </c>
      <c r="AL18" s="30">
        <v>12.92698602474937</v>
      </c>
      <c r="AM18" s="30">
        <v>12.350845172196305</v>
      </c>
      <c r="AN18" s="30">
        <v>14.004690073572634</v>
      </c>
      <c r="AO18" s="30">
        <v>12.929997934453235</v>
      </c>
      <c r="AP18" s="30">
        <v>14.733280460842751</v>
      </c>
      <c r="AQ18" s="30">
        <v>13.454360294077874</v>
      </c>
      <c r="AR18" s="30">
        <v>14.49471253679242</v>
      </c>
      <c r="AS18" s="30">
        <v>13.41484062734542</v>
      </c>
      <c r="AT18" s="30">
        <v>13.194142393139375</v>
      </c>
      <c r="AU18" s="30">
        <v>13.574758169637132</v>
      </c>
      <c r="AV18" s="30">
        <v>12.328441956272208</v>
      </c>
      <c r="AW18" s="30">
        <v>11.271009521489688</v>
      </c>
      <c r="AX18" s="30">
        <v>12.528547363075472</v>
      </c>
    </row>
    <row r="19" spans="1:50">
      <c r="A19" s="7" t="s">
        <v>11</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v>20.039849538305361</v>
      </c>
      <c r="AC19" s="30">
        <v>21.066369436449968</v>
      </c>
      <c r="AD19" s="30">
        <v>20.041021640685027</v>
      </c>
      <c r="AE19" s="30">
        <v>19.574423949513047</v>
      </c>
      <c r="AF19" s="30">
        <v>18.887505584573812</v>
      </c>
      <c r="AG19" s="30">
        <v>19.035290034308858</v>
      </c>
      <c r="AH19" s="30">
        <v>20.597418142224672</v>
      </c>
      <c r="AI19" s="30">
        <v>17.55209015221412</v>
      </c>
      <c r="AJ19" s="30">
        <v>19.372124555468574</v>
      </c>
      <c r="AK19" s="30">
        <v>21.096416786537773</v>
      </c>
      <c r="AL19" s="30">
        <v>19.525891898719635</v>
      </c>
      <c r="AM19" s="30">
        <v>18.118529913237815</v>
      </c>
      <c r="AN19" s="30">
        <v>18.987185874545926</v>
      </c>
      <c r="AO19" s="30">
        <v>17.588765448143782</v>
      </c>
      <c r="AP19" s="30">
        <v>18.054085082835446</v>
      </c>
      <c r="AQ19" s="30">
        <v>16.879085414513135</v>
      </c>
      <c r="AR19" s="30">
        <v>17.257670561456841</v>
      </c>
      <c r="AS19" s="30">
        <v>18.34459286007667</v>
      </c>
      <c r="AT19" s="30">
        <v>18.172436371222506</v>
      </c>
      <c r="AU19" s="30">
        <v>18.36663411607319</v>
      </c>
      <c r="AV19" s="30">
        <v>17.717776769884246</v>
      </c>
      <c r="AW19" s="30">
        <v>16.933764487940046</v>
      </c>
      <c r="AX19" s="30">
        <v>16.68714768533615</v>
      </c>
    </row>
    <row r="20" spans="1:50">
      <c r="A20" s="7" t="s">
        <v>12</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v>14.671553940064619</v>
      </c>
      <c r="AC20" s="30">
        <v>16.140232931985004</v>
      </c>
      <c r="AD20" s="30">
        <v>14.73247103683509</v>
      </c>
      <c r="AE20" s="30">
        <v>15.258590631473169</v>
      </c>
      <c r="AF20" s="30">
        <v>15.386236822118946</v>
      </c>
      <c r="AG20" s="30">
        <v>16.855708523735892</v>
      </c>
      <c r="AH20" s="30">
        <v>16.915488958367643</v>
      </c>
      <c r="AI20" s="30">
        <v>14.375141158125757</v>
      </c>
      <c r="AJ20" s="30">
        <v>14.803705219684124</v>
      </c>
      <c r="AK20" s="30">
        <v>15.209907553359628</v>
      </c>
      <c r="AL20" s="30">
        <v>15.537090137859281</v>
      </c>
      <c r="AM20" s="30">
        <v>14.399184653958807</v>
      </c>
      <c r="AN20" s="30">
        <v>14.957713106813985</v>
      </c>
      <c r="AO20" s="30">
        <v>13.992021071940252</v>
      </c>
      <c r="AP20" s="30">
        <v>14.356046118228734</v>
      </c>
      <c r="AQ20" s="30">
        <v>13.896205586972668</v>
      </c>
      <c r="AR20" s="30">
        <v>13.905077778382053</v>
      </c>
      <c r="AS20" s="30">
        <v>14.755279411713056</v>
      </c>
      <c r="AT20" s="30">
        <v>15.006384984473678</v>
      </c>
      <c r="AU20" s="30">
        <v>14.887463969467712</v>
      </c>
      <c r="AV20" s="30">
        <v>13.944857798764238</v>
      </c>
      <c r="AW20" s="30">
        <v>13.305322669013997</v>
      </c>
      <c r="AX20" s="30">
        <v>14.04157782624914</v>
      </c>
    </row>
    <row r="21" spans="1:50">
      <c r="A21" s="7" t="s">
        <v>13</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v>12.246134958595425</v>
      </c>
      <c r="AC21" s="30">
        <v>14.121588876491863</v>
      </c>
      <c r="AD21" s="30">
        <v>13.275381819425247</v>
      </c>
      <c r="AE21" s="30">
        <v>13.721925802037191</v>
      </c>
      <c r="AF21" s="30">
        <v>13.419067364686155</v>
      </c>
      <c r="AG21" s="30">
        <v>13.547337957273736</v>
      </c>
      <c r="AH21" s="30">
        <v>15.90999184568328</v>
      </c>
      <c r="AI21" s="30">
        <v>13.311399390132866</v>
      </c>
      <c r="AJ21" s="30">
        <v>13.371155761444395</v>
      </c>
      <c r="AK21" s="30">
        <v>15.47983546677264</v>
      </c>
      <c r="AL21" s="30">
        <v>15.867828039576542</v>
      </c>
      <c r="AM21" s="30">
        <v>14.633936722257616</v>
      </c>
      <c r="AN21" s="30">
        <v>16.258254521360154</v>
      </c>
      <c r="AO21" s="30">
        <v>14.453874950368309</v>
      </c>
      <c r="AP21" s="30">
        <v>15.427143293546392</v>
      </c>
      <c r="AQ21" s="30">
        <v>14.486450104912368</v>
      </c>
      <c r="AR21" s="30">
        <v>13.76096585226461</v>
      </c>
      <c r="AS21" s="30">
        <v>12.564101773789064</v>
      </c>
      <c r="AT21" s="30">
        <v>12.858608844750588</v>
      </c>
      <c r="AU21" s="30">
        <v>13.199389494520315</v>
      </c>
      <c r="AV21" s="30">
        <v>12.205661153366831</v>
      </c>
      <c r="AW21" s="30">
        <v>10.890875484562329</v>
      </c>
      <c r="AX21" s="30">
        <v>11.887109464976604</v>
      </c>
    </row>
    <row r="22" spans="1:50">
      <c r="A22" s="7" t="s">
        <v>14</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v>14.537235936971094</v>
      </c>
      <c r="AC22" s="30">
        <v>17.723856691504345</v>
      </c>
      <c r="AD22" s="30">
        <v>15.841190251681736</v>
      </c>
      <c r="AE22" s="30">
        <v>14.837522187561857</v>
      </c>
      <c r="AF22" s="30">
        <v>15.476607264168422</v>
      </c>
      <c r="AG22" s="30">
        <v>16.88402176669555</v>
      </c>
      <c r="AH22" s="30">
        <v>18.564776438013567</v>
      </c>
      <c r="AI22" s="30">
        <v>15.321976639498278</v>
      </c>
      <c r="AJ22" s="30">
        <v>16.819024763059424</v>
      </c>
      <c r="AK22" s="30">
        <v>17.78972300634528</v>
      </c>
      <c r="AL22" s="30">
        <v>16.34073760634223</v>
      </c>
      <c r="AM22" s="30">
        <v>13.825615292284185</v>
      </c>
      <c r="AN22" s="30">
        <v>15.280116231463643</v>
      </c>
      <c r="AO22" s="30">
        <v>13.618101760015078</v>
      </c>
      <c r="AP22" s="30">
        <v>13.786402596111122</v>
      </c>
      <c r="AQ22" s="30">
        <v>12.925930211287174</v>
      </c>
      <c r="AR22" s="30">
        <v>13.000537675231966</v>
      </c>
      <c r="AS22" s="30">
        <v>13.682070435699046</v>
      </c>
      <c r="AT22" s="30">
        <v>13.386380858937816</v>
      </c>
      <c r="AU22" s="30">
        <v>13.787193954548108</v>
      </c>
      <c r="AV22" s="30">
        <v>12.681052696157312</v>
      </c>
      <c r="AW22" s="30">
        <v>11.903094341062884</v>
      </c>
      <c r="AX22" s="30">
        <v>12.792070932569599</v>
      </c>
    </row>
    <row r="23" spans="1:50">
      <c r="A23" s="7" t="s">
        <v>15</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v>19.171633170987885</v>
      </c>
      <c r="AC23" s="30">
        <v>19.626658337525051</v>
      </c>
      <c r="AD23" s="30">
        <v>18.066742499633882</v>
      </c>
      <c r="AE23" s="30">
        <v>18.739268741770069</v>
      </c>
      <c r="AF23" s="30">
        <v>18.580928557547647</v>
      </c>
      <c r="AG23" s="30">
        <v>16.994909456939713</v>
      </c>
      <c r="AH23" s="30">
        <v>18.914725949993919</v>
      </c>
      <c r="AI23" s="30">
        <v>16.559762317253782</v>
      </c>
      <c r="AJ23" s="30">
        <v>17.37237194707885</v>
      </c>
      <c r="AK23" s="30">
        <v>19.783617864506947</v>
      </c>
      <c r="AL23" s="30">
        <v>19.479163126441527</v>
      </c>
      <c r="AM23" s="30">
        <v>17.245583137322342</v>
      </c>
      <c r="AN23" s="30">
        <v>18.04926852404515</v>
      </c>
      <c r="AO23" s="30">
        <v>16.681260379531864</v>
      </c>
      <c r="AP23" s="30">
        <v>17.158488981307922</v>
      </c>
      <c r="AQ23" s="30">
        <v>16.080610465687801</v>
      </c>
      <c r="AR23" s="30">
        <v>15.971410916681533</v>
      </c>
      <c r="AS23" s="30">
        <v>17.396274575139</v>
      </c>
      <c r="AT23" s="30">
        <v>16.993169817057048</v>
      </c>
      <c r="AU23" s="30">
        <v>17.203496722961763</v>
      </c>
      <c r="AV23" s="30">
        <v>15.705999374115073</v>
      </c>
      <c r="AW23" s="30">
        <v>14.95702402562272</v>
      </c>
      <c r="AX23" s="30">
        <v>15.18485945240989</v>
      </c>
    </row>
    <row r="24" spans="1:50">
      <c r="A24" s="7" t="s">
        <v>16</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v>15.511532793630046</v>
      </c>
      <c r="AC24" s="30">
        <v>18.796624113766441</v>
      </c>
      <c r="AD24" s="30">
        <v>15.655257204429732</v>
      </c>
      <c r="AE24" s="30">
        <v>16.281335556896163</v>
      </c>
      <c r="AF24" s="30">
        <v>15.406682120895404</v>
      </c>
      <c r="AG24" s="30">
        <v>15.652205593981099</v>
      </c>
      <c r="AH24" s="30">
        <v>20.502129608900511</v>
      </c>
      <c r="AI24" s="30">
        <v>16.885904047558277</v>
      </c>
      <c r="AJ24" s="30">
        <v>15.586220952527491</v>
      </c>
      <c r="AK24" s="30">
        <v>16.672404841571389</v>
      </c>
      <c r="AL24" s="30">
        <v>15.954650485298924</v>
      </c>
      <c r="AM24" s="30">
        <v>14.600453747483302</v>
      </c>
      <c r="AN24" s="30">
        <v>15.423974233487424</v>
      </c>
      <c r="AO24" s="30">
        <v>14.310151035231645</v>
      </c>
      <c r="AP24" s="30">
        <v>14.78134665768145</v>
      </c>
      <c r="AQ24" s="30">
        <v>13.958680200585782</v>
      </c>
      <c r="AR24" s="30">
        <v>15.524885206451344</v>
      </c>
      <c r="AS24" s="30">
        <v>15.03433645104659</v>
      </c>
      <c r="AT24" s="30">
        <v>14.699526084362821</v>
      </c>
      <c r="AU24" s="30">
        <v>15.770191364792622</v>
      </c>
      <c r="AV24" s="30">
        <v>14.246543297799159</v>
      </c>
      <c r="AW24" s="30">
        <v>13.035927506901773</v>
      </c>
      <c r="AX24" s="30">
        <v>14.136799426042728</v>
      </c>
    </row>
    <row r="25" spans="1:50">
      <c r="A25" s="7" t="s">
        <v>17</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v>15.032515524437448</v>
      </c>
      <c r="AC25" s="30">
        <v>17.03403845181456</v>
      </c>
      <c r="AD25" s="30">
        <v>15.90986735433035</v>
      </c>
      <c r="AE25" s="30">
        <v>15.951399301908218</v>
      </c>
      <c r="AF25" s="30">
        <v>15.002903400116077</v>
      </c>
      <c r="AG25" s="30">
        <v>14.83861169363049</v>
      </c>
      <c r="AH25" s="30">
        <v>18.598533201164752</v>
      </c>
      <c r="AI25" s="30">
        <v>15.11001756279248</v>
      </c>
      <c r="AJ25" s="30">
        <v>15.31932868064885</v>
      </c>
      <c r="AK25" s="30">
        <v>16.281726435306172</v>
      </c>
      <c r="AL25" s="30">
        <v>15.968184227179258</v>
      </c>
      <c r="AM25" s="30">
        <v>15.187258682894711</v>
      </c>
      <c r="AN25" s="30">
        <v>17.164199070103841</v>
      </c>
      <c r="AO25" s="30">
        <v>15.449241488591264</v>
      </c>
      <c r="AP25" s="30">
        <v>16.790068106630486</v>
      </c>
      <c r="AQ25" s="30">
        <v>15.263608420071165</v>
      </c>
      <c r="AR25" s="30">
        <v>15.741981077433145</v>
      </c>
      <c r="AS25" s="30">
        <v>16.442496801545193</v>
      </c>
      <c r="AT25" s="30">
        <v>16.751500319420511</v>
      </c>
      <c r="AU25" s="30">
        <v>17.162655779974216</v>
      </c>
      <c r="AV25" s="30">
        <v>15.865082238810343</v>
      </c>
      <c r="AW25" s="30">
        <v>14.722974270208471</v>
      </c>
      <c r="AX25" s="30">
        <v>15.612695345087454</v>
      </c>
    </row>
    <row r="26" spans="1:50">
      <c r="A26" s="7" t="s">
        <v>18</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v>14.25517478090941</v>
      </c>
      <c r="AC26" s="30">
        <v>17.239340258081224</v>
      </c>
      <c r="AD26" s="30">
        <v>15.389303095154505</v>
      </c>
      <c r="AE26" s="30">
        <v>16.058451574542289</v>
      </c>
      <c r="AF26" s="30">
        <v>15.763313081548874</v>
      </c>
      <c r="AG26" s="30">
        <v>16.507640486692413</v>
      </c>
      <c r="AH26" s="30">
        <v>19.855592289802949</v>
      </c>
      <c r="AI26" s="30">
        <v>15.661802503554343</v>
      </c>
      <c r="AJ26" s="30">
        <v>16.140031564040726</v>
      </c>
      <c r="AK26" s="30">
        <v>14.476106024390948</v>
      </c>
      <c r="AL26" s="30">
        <v>13.75722378234615</v>
      </c>
      <c r="AM26" s="30">
        <v>12.398204467560527</v>
      </c>
      <c r="AN26" s="30">
        <v>13.397830494436006</v>
      </c>
      <c r="AO26" s="30">
        <v>12.213927503419287</v>
      </c>
      <c r="AP26" s="30">
        <v>13.66664431286134</v>
      </c>
      <c r="AQ26" s="30">
        <v>12.514555964871532</v>
      </c>
      <c r="AR26" s="30">
        <v>13.324428411627732</v>
      </c>
      <c r="AS26" s="30">
        <v>13.654253170403907</v>
      </c>
      <c r="AT26" s="30">
        <v>13.93497296867918</v>
      </c>
      <c r="AU26" s="30">
        <v>14.361235041094863</v>
      </c>
      <c r="AV26" s="30">
        <v>13.506182548008102</v>
      </c>
      <c r="AW26" s="30">
        <v>12.41864568947635</v>
      </c>
      <c r="AX26" s="30">
        <v>13.812198884516903</v>
      </c>
    </row>
    <row r="27" spans="1:50">
      <c r="A27" s="7" t="s">
        <v>19</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v>10.788561471368215</v>
      </c>
      <c r="AC27" s="30">
        <v>12.60561083513559</v>
      </c>
      <c r="AD27" s="30">
        <v>11.138909173389608</v>
      </c>
      <c r="AE27" s="30">
        <v>12.345833211129237</v>
      </c>
      <c r="AF27" s="30">
        <v>12.005875322352136</v>
      </c>
      <c r="AG27" s="30">
        <v>12.732091207520964</v>
      </c>
      <c r="AH27" s="30">
        <v>15.158878774344942</v>
      </c>
      <c r="AI27" s="30">
        <v>12.336478806087513</v>
      </c>
      <c r="AJ27" s="30">
        <v>13.120188923703385</v>
      </c>
      <c r="AK27" s="30">
        <v>15.014621295932731</v>
      </c>
      <c r="AL27" s="30">
        <v>14.744775812037817</v>
      </c>
      <c r="AM27" s="30">
        <v>13.218951285117694</v>
      </c>
      <c r="AN27" s="30">
        <v>14.258142301356482</v>
      </c>
      <c r="AO27" s="30">
        <v>12.499404218817734</v>
      </c>
      <c r="AP27" s="30">
        <v>13.323552334290959</v>
      </c>
      <c r="AQ27" s="30">
        <v>12.608585050290017</v>
      </c>
      <c r="AR27" s="30">
        <v>12.452000999556615</v>
      </c>
      <c r="AS27" s="30">
        <v>12.866909994065745</v>
      </c>
      <c r="AT27" s="30">
        <v>13.030238846530818</v>
      </c>
      <c r="AU27" s="30">
        <v>13.617893124755978</v>
      </c>
      <c r="AV27" s="30">
        <v>12.140257082129267</v>
      </c>
      <c r="AW27" s="30">
        <v>10.830905667352758</v>
      </c>
      <c r="AX27" s="30">
        <v>11.84603204031975</v>
      </c>
    </row>
    <row r="28" spans="1:50">
      <c r="A28" s="7" t="s">
        <v>20</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v>15.939305765392723</v>
      </c>
      <c r="AC28" s="30">
        <v>16.860603516140653</v>
      </c>
      <c r="AD28" s="30">
        <v>15.428148017889853</v>
      </c>
      <c r="AE28" s="30">
        <v>16.647339868494083</v>
      </c>
      <c r="AF28" s="30">
        <v>16.782290044965912</v>
      </c>
      <c r="AG28" s="30">
        <v>16.992890403048932</v>
      </c>
      <c r="AH28" s="30">
        <v>18.206698233317411</v>
      </c>
      <c r="AI28" s="30">
        <v>15.33440151044215</v>
      </c>
      <c r="AJ28" s="30">
        <v>16.070625502354233</v>
      </c>
      <c r="AK28" s="30">
        <v>17.581901598670864</v>
      </c>
      <c r="AL28" s="30">
        <v>17.740312320820987</v>
      </c>
      <c r="AM28" s="30">
        <v>16.361490805695965</v>
      </c>
      <c r="AN28" s="30">
        <v>17.820818844466892</v>
      </c>
      <c r="AO28" s="30">
        <v>16.26518654373475</v>
      </c>
      <c r="AP28" s="30">
        <v>16.952172030063291</v>
      </c>
      <c r="AQ28" s="30">
        <v>16.162208477643023</v>
      </c>
      <c r="AR28" s="30">
        <v>16.856309977834538</v>
      </c>
      <c r="AS28" s="30">
        <v>17.860441367832774</v>
      </c>
      <c r="AT28" s="30">
        <v>18.772025002744936</v>
      </c>
      <c r="AU28" s="30">
        <v>18.653242493540688</v>
      </c>
      <c r="AV28" s="30">
        <v>17.348093516364806</v>
      </c>
      <c r="AW28" s="30">
        <v>16.485880766648737</v>
      </c>
      <c r="AX28" s="30">
        <v>17.076400483620244</v>
      </c>
    </row>
    <row r="29" spans="1:50">
      <c r="A29" s="7" t="s">
        <v>21</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v>16.176970590264972</v>
      </c>
      <c r="AC29" s="30">
        <v>17.861416146929933</v>
      </c>
      <c r="AD29" s="30">
        <v>16.635828904606065</v>
      </c>
      <c r="AE29" s="30">
        <v>18.016978864665216</v>
      </c>
      <c r="AF29" s="30">
        <v>18.084480379871632</v>
      </c>
      <c r="AG29" s="30">
        <v>18.050937040185534</v>
      </c>
      <c r="AH29" s="30">
        <v>19.746818413185231</v>
      </c>
      <c r="AI29" s="30">
        <v>17.134620661681172</v>
      </c>
      <c r="AJ29" s="30">
        <v>16.747317202278563</v>
      </c>
      <c r="AK29" s="30">
        <v>17.660039173895218</v>
      </c>
      <c r="AL29" s="30">
        <v>16.936077397134078</v>
      </c>
      <c r="AM29" s="30">
        <v>15.653940316037268</v>
      </c>
      <c r="AN29" s="30">
        <v>18.258264811509541</v>
      </c>
      <c r="AO29" s="30">
        <v>16.614757616584516</v>
      </c>
      <c r="AP29" s="30">
        <v>17.440912004991816</v>
      </c>
      <c r="AQ29" s="30">
        <v>16.15351728446041</v>
      </c>
      <c r="AR29" s="30">
        <v>16.075700458147409</v>
      </c>
      <c r="AS29" s="30">
        <v>16.34676530959868</v>
      </c>
      <c r="AT29" s="30">
        <v>16.899656838990794</v>
      </c>
      <c r="AU29" s="30">
        <v>16.683744456744179</v>
      </c>
      <c r="AV29" s="30">
        <v>14.98750161744753</v>
      </c>
      <c r="AW29" s="30">
        <v>14.394113950309571</v>
      </c>
      <c r="AX29" s="30">
        <v>14.814786521757451</v>
      </c>
    </row>
    <row r="30" spans="1:50" s="2" customFormat="1">
      <c r="A30" s="9" t="s">
        <v>0</v>
      </c>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v>16.467303501192095</v>
      </c>
      <c r="AC30" s="31">
        <v>18.154834379700564</v>
      </c>
      <c r="AD30" s="31">
        <v>16.763898240599985</v>
      </c>
      <c r="AE30" s="31">
        <v>17.021934654108829</v>
      </c>
      <c r="AF30" s="31">
        <v>16.704471968547772</v>
      </c>
      <c r="AG30" s="31">
        <v>16.937651540467563</v>
      </c>
      <c r="AH30" s="31">
        <v>19.073120472847624</v>
      </c>
      <c r="AI30" s="31">
        <v>15.806283192793108</v>
      </c>
      <c r="AJ30" s="31">
        <v>16.199472472731131</v>
      </c>
      <c r="AK30" s="31">
        <v>17.400243047507789</v>
      </c>
      <c r="AL30" s="31">
        <v>16.84909736914096</v>
      </c>
      <c r="AM30" s="31">
        <v>15.408676403990757</v>
      </c>
      <c r="AN30" s="31">
        <v>16.714533635536256</v>
      </c>
      <c r="AO30" s="31">
        <v>15.248210280067061</v>
      </c>
      <c r="AP30" s="31">
        <v>15.938002913564512</v>
      </c>
      <c r="AQ30" s="31">
        <v>14.936200434874664</v>
      </c>
      <c r="AR30" s="31">
        <v>15.229061539544583</v>
      </c>
      <c r="AS30" s="31">
        <v>15.916885360747829</v>
      </c>
      <c r="AT30" s="31">
        <v>16.036835524689558</v>
      </c>
      <c r="AU30" s="31">
        <v>16.28879415601298</v>
      </c>
      <c r="AV30" s="31">
        <v>15.145825496201033</v>
      </c>
      <c r="AW30" s="31">
        <v>14.210558546222579</v>
      </c>
      <c r="AX30" s="31">
        <v>14.754572175117817</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sheetPr codeName="Feuil7"/>
  <dimension ref="A1:T30"/>
  <sheetViews>
    <sheetView workbookViewId="0"/>
  </sheetViews>
  <sheetFormatPr baseColWidth="10" defaultColWidth="4.7109375" defaultRowHeight="12"/>
  <cols>
    <col min="1" max="1" width="29.140625" style="1" customWidth="1"/>
    <col min="2" max="3" width="5" style="1" bestFit="1" customWidth="1"/>
    <col min="4" max="4" width="5.140625" style="4" bestFit="1" customWidth="1"/>
    <col min="5" max="9" width="5.42578125" style="4" bestFit="1" customWidth="1"/>
    <col min="10" max="10" width="5.140625" style="4" bestFit="1" customWidth="1"/>
    <col min="11" max="13" width="5.42578125" style="4" bestFit="1" customWidth="1"/>
    <col min="14" max="15" width="5.42578125" style="4" customWidth="1"/>
    <col min="16" max="16384" width="4.7109375" style="1"/>
  </cols>
  <sheetData>
    <row r="1" spans="1:20" s="38" customFormat="1" ht="12.75">
      <c r="D1" s="39"/>
      <c r="E1" s="39"/>
      <c r="F1" s="39"/>
      <c r="G1" s="39"/>
      <c r="H1" s="39"/>
      <c r="I1" s="39"/>
      <c r="J1" s="39"/>
      <c r="K1" s="39"/>
      <c r="L1" s="39"/>
      <c r="M1" s="39"/>
      <c r="N1" s="39"/>
      <c r="O1" s="39"/>
      <c r="P1" s="39"/>
      <c r="Q1" s="39"/>
      <c r="R1" s="39"/>
      <c r="S1" s="39"/>
      <c r="T1" s="39"/>
    </row>
    <row r="2" spans="1:20" s="42" customFormat="1" ht="12.75">
      <c r="A2" s="40" t="s">
        <v>49</v>
      </c>
      <c r="B2" s="40"/>
      <c r="C2" s="40"/>
      <c r="D2" s="41"/>
      <c r="E2" s="41"/>
      <c r="F2" s="41"/>
      <c r="G2" s="41"/>
      <c r="H2" s="41"/>
      <c r="I2" s="41"/>
      <c r="J2" s="41"/>
      <c r="K2" s="41"/>
      <c r="L2" s="41"/>
      <c r="M2" s="41"/>
      <c r="N2" s="41"/>
      <c r="O2" s="41"/>
      <c r="P2" s="41"/>
      <c r="Q2" s="41"/>
      <c r="R2" s="41"/>
      <c r="S2" s="41"/>
      <c r="T2" s="41"/>
    </row>
    <row r="3" spans="1:20" s="38" customFormat="1" ht="12.75">
      <c r="D3" s="39"/>
      <c r="E3" s="39"/>
      <c r="F3" s="39"/>
      <c r="G3" s="39"/>
      <c r="H3" s="39"/>
      <c r="I3" s="39"/>
      <c r="J3" s="39"/>
      <c r="K3" s="39"/>
      <c r="L3" s="39"/>
      <c r="M3" s="39"/>
      <c r="N3" s="39"/>
      <c r="O3" s="39"/>
      <c r="P3" s="39"/>
      <c r="Q3" s="39"/>
      <c r="R3" s="39"/>
      <c r="S3" s="39"/>
      <c r="T3" s="39"/>
    </row>
    <row r="4" spans="1:20" s="38" customFormat="1" ht="12.75">
      <c r="D4" s="39"/>
      <c r="E4" s="39"/>
      <c r="F4" s="39"/>
      <c r="G4" s="39"/>
      <c r="H4" s="39"/>
      <c r="I4" s="39"/>
      <c r="J4" s="39"/>
      <c r="K4" s="39"/>
      <c r="L4" s="39"/>
      <c r="M4" s="39"/>
      <c r="N4" s="39"/>
      <c r="O4" s="39"/>
      <c r="P4" s="39"/>
      <c r="Q4" s="39"/>
      <c r="R4" s="39"/>
      <c r="S4" s="39"/>
      <c r="T4" s="39"/>
    </row>
    <row r="5" spans="1:20" ht="12.75">
      <c r="A5" s="3" t="s">
        <v>30</v>
      </c>
      <c r="B5" s="3"/>
      <c r="C5" s="3"/>
    </row>
    <row r="6" spans="1:20" ht="3" customHeight="1"/>
    <row r="7" spans="1:20" s="2" customFormat="1">
      <c r="A7" s="15"/>
      <c r="B7" s="16">
        <v>2001</v>
      </c>
      <c r="C7" s="16">
        <v>2002</v>
      </c>
      <c r="D7" s="16">
        <v>2003</v>
      </c>
      <c r="E7" s="16">
        <v>2004</v>
      </c>
      <c r="F7" s="16">
        <v>2005</v>
      </c>
      <c r="G7" s="16">
        <v>2006</v>
      </c>
      <c r="H7" s="16">
        <v>2007</v>
      </c>
      <c r="I7" s="16">
        <v>2008</v>
      </c>
      <c r="J7" s="16">
        <v>2009</v>
      </c>
      <c r="K7" s="16">
        <v>2010</v>
      </c>
      <c r="L7" s="16">
        <v>2011</v>
      </c>
      <c r="M7" s="11">
        <v>2012</v>
      </c>
      <c r="N7" s="16">
        <v>2013</v>
      </c>
      <c r="O7" s="11">
        <v>2014</v>
      </c>
    </row>
    <row r="8" spans="1:20">
      <c r="A8" s="17" t="s">
        <v>1</v>
      </c>
      <c r="B8" s="8">
        <v>14</v>
      </c>
      <c r="C8" s="8">
        <v>15</v>
      </c>
      <c r="D8" s="8">
        <v>17</v>
      </c>
      <c r="E8" s="8">
        <v>17</v>
      </c>
      <c r="F8" s="8">
        <v>17</v>
      </c>
      <c r="G8" s="8">
        <v>19</v>
      </c>
      <c r="H8" s="8">
        <v>19</v>
      </c>
      <c r="I8" s="8">
        <v>19</v>
      </c>
      <c r="J8" s="8">
        <v>20</v>
      </c>
      <c r="K8" s="8">
        <v>21</v>
      </c>
      <c r="L8" s="8">
        <v>21</v>
      </c>
      <c r="M8" s="8">
        <v>22</v>
      </c>
      <c r="N8" s="8">
        <v>21</v>
      </c>
      <c r="O8" s="8">
        <v>23</v>
      </c>
    </row>
    <row r="9" spans="1:20">
      <c r="A9" s="17" t="s">
        <v>2</v>
      </c>
      <c r="B9" s="8">
        <v>76</v>
      </c>
      <c r="C9" s="8">
        <v>71</v>
      </c>
      <c r="D9" s="8">
        <v>80</v>
      </c>
      <c r="E9" s="8">
        <v>84</v>
      </c>
      <c r="F9" s="8">
        <v>83</v>
      </c>
      <c r="G9" s="8">
        <v>85</v>
      </c>
      <c r="H9" s="8">
        <v>85</v>
      </c>
      <c r="I9" s="8">
        <v>80</v>
      </c>
      <c r="J9" s="8">
        <v>80</v>
      </c>
      <c r="K9" s="8">
        <v>82</v>
      </c>
      <c r="L9" s="8">
        <v>87</v>
      </c>
      <c r="M9" s="8">
        <v>90</v>
      </c>
      <c r="N9" s="8">
        <v>93</v>
      </c>
      <c r="O9" s="8">
        <v>92</v>
      </c>
    </row>
    <row r="10" spans="1:20">
      <c r="A10" s="17" t="s">
        <v>3</v>
      </c>
      <c r="B10" s="8">
        <v>27</v>
      </c>
      <c r="C10" s="8">
        <v>26</v>
      </c>
      <c r="D10" s="8">
        <v>28</v>
      </c>
      <c r="E10" s="8">
        <v>25</v>
      </c>
      <c r="F10" s="8">
        <v>27</v>
      </c>
      <c r="G10" s="8">
        <v>30</v>
      </c>
      <c r="H10" s="8">
        <v>30</v>
      </c>
      <c r="I10" s="8">
        <v>28</v>
      </c>
      <c r="J10" s="8">
        <v>29</v>
      </c>
      <c r="K10" s="8">
        <v>31</v>
      </c>
      <c r="L10" s="8">
        <v>28</v>
      </c>
      <c r="M10" s="8">
        <v>29</v>
      </c>
      <c r="N10" s="8">
        <v>29</v>
      </c>
      <c r="O10" s="8">
        <v>29</v>
      </c>
    </row>
    <row r="11" spans="1:20">
      <c r="A11" s="17" t="s">
        <v>4</v>
      </c>
      <c r="B11" s="8">
        <v>30</v>
      </c>
      <c r="C11" s="8">
        <v>32</v>
      </c>
      <c r="D11" s="8">
        <v>33</v>
      </c>
      <c r="E11" s="8">
        <v>39</v>
      </c>
      <c r="F11" s="8">
        <v>38</v>
      </c>
      <c r="G11" s="8">
        <v>37</v>
      </c>
      <c r="H11" s="8">
        <v>34</v>
      </c>
      <c r="I11" s="8">
        <v>35</v>
      </c>
      <c r="J11" s="8">
        <v>38</v>
      </c>
      <c r="K11" s="8">
        <v>38</v>
      </c>
      <c r="L11" s="8">
        <v>40</v>
      </c>
      <c r="M11" s="8">
        <v>41</v>
      </c>
      <c r="N11" s="8">
        <v>40</v>
      </c>
      <c r="O11" s="8">
        <v>38</v>
      </c>
    </row>
    <row r="12" spans="1:20">
      <c r="A12" s="17" t="s">
        <v>5</v>
      </c>
      <c r="B12" s="8">
        <v>28</v>
      </c>
      <c r="C12" s="8">
        <v>28</v>
      </c>
      <c r="D12" s="8">
        <v>30</v>
      </c>
      <c r="E12" s="8">
        <v>30</v>
      </c>
      <c r="F12" s="8">
        <v>31</v>
      </c>
      <c r="G12" s="8">
        <v>27</v>
      </c>
      <c r="H12" s="8">
        <v>30</v>
      </c>
      <c r="I12" s="8">
        <v>26</v>
      </c>
      <c r="J12" s="8">
        <v>31</v>
      </c>
      <c r="K12" s="8">
        <v>30</v>
      </c>
      <c r="L12" s="8">
        <v>30</v>
      </c>
      <c r="M12" s="8">
        <v>32</v>
      </c>
      <c r="N12" s="8">
        <v>34</v>
      </c>
      <c r="O12" s="8">
        <v>35</v>
      </c>
    </row>
    <row r="13" spans="1:20">
      <c r="A13" s="17" t="s">
        <v>6</v>
      </c>
      <c r="B13" s="8">
        <v>75</v>
      </c>
      <c r="C13" s="8">
        <v>80</v>
      </c>
      <c r="D13" s="8">
        <v>82</v>
      </c>
      <c r="E13" s="8">
        <v>85</v>
      </c>
      <c r="F13" s="8">
        <v>84</v>
      </c>
      <c r="G13" s="8">
        <v>86</v>
      </c>
      <c r="H13" s="8">
        <v>84</v>
      </c>
      <c r="I13" s="8">
        <v>76</v>
      </c>
      <c r="J13" s="8">
        <v>87</v>
      </c>
      <c r="K13" s="8">
        <v>87</v>
      </c>
      <c r="L13" s="8">
        <v>89</v>
      </c>
      <c r="M13" s="8">
        <v>93</v>
      </c>
      <c r="N13" s="8">
        <v>97</v>
      </c>
      <c r="O13" s="8">
        <v>94</v>
      </c>
    </row>
    <row r="14" spans="1:20">
      <c r="A14" s="17" t="s">
        <v>7</v>
      </c>
      <c r="B14" s="8">
        <v>26</v>
      </c>
      <c r="C14" s="8">
        <v>28</v>
      </c>
      <c r="D14" s="8">
        <v>28</v>
      </c>
      <c r="E14" s="8">
        <v>34</v>
      </c>
      <c r="F14" s="8">
        <v>32</v>
      </c>
      <c r="G14" s="8">
        <v>33</v>
      </c>
      <c r="H14" s="8">
        <v>34</v>
      </c>
      <c r="I14" s="8">
        <v>30</v>
      </c>
      <c r="J14" s="8">
        <v>35</v>
      </c>
      <c r="K14" s="8">
        <v>37</v>
      </c>
      <c r="L14" s="8">
        <v>39</v>
      </c>
      <c r="M14" s="8">
        <v>41</v>
      </c>
      <c r="N14" s="8">
        <v>41</v>
      </c>
      <c r="O14" s="8">
        <v>40</v>
      </c>
    </row>
    <row r="15" spans="1:20">
      <c r="A15" s="17" t="s">
        <v>8</v>
      </c>
      <c r="B15" s="8">
        <v>16</v>
      </c>
      <c r="C15" s="8">
        <v>15</v>
      </c>
      <c r="D15" s="8">
        <v>14</v>
      </c>
      <c r="E15" s="8">
        <v>14</v>
      </c>
      <c r="F15" s="8">
        <v>13</v>
      </c>
      <c r="G15" s="8">
        <v>11</v>
      </c>
      <c r="H15" s="8">
        <v>11</v>
      </c>
      <c r="I15" s="8">
        <v>11</v>
      </c>
      <c r="J15" s="8">
        <v>11</v>
      </c>
      <c r="K15" s="8">
        <v>9</v>
      </c>
      <c r="L15" s="8">
        <v>14</v>
      </c>
      <c r="M15" s="8">
        <v>13</v>
      </c>
      <c r="N15" s="8">
        <v>15</v>
      </c>
      <c r="O15" s="8">
        <v>15</v>
      </c>
    </row>
    <row r="16" spans="1:20">
      <c r="A16" s="17" t="s">
        <v>22</v>
      </c>
      <c r="B16" s="8">
        <v>5</v>
      </c>
      <c r="C16" s="8">
        <v>4</v>
      </c>
      <c r="D16" s="8">
        <v>5</v>
      </c>
      <c r="E16" s="8">
        <v>5</v>
      </c>
      <c r="F16" s="8">
        <v>4</v>
      </c>
      <c r="G16" s="8">
        <v>5</v>
      </c>
      <c r="H16" s="8">
        <v>4</v>
      </c>
      <c r="I16" s="8">
        <v>1</v>
      </c>
      <c r="J16" s="8">
        <v>1</v>
      </c>
      <c r="K16" s="8">
        <v>2</v>
      </c>
      <c r="L16" s="8">
        <v>3</v>
      </c>
      <c r="M16" s="8">
        <v>2</v>
      </c>
      <c r="N16" s="8">
        <v>2</v>
      </c>
      <c r="O16" s="8">
        <v>2</v>
      </c>
    </row>
    <row r="17" spans="1:15">
      <c r="A17" s="17" t="s">
        <v>9</v>
      </c>
      <c r="B17" s="8">
        <v>16</v>
      </c>
      <c r="C17" s="8">
        <v>18</v>
      </c>
      <c r="D17" s="8">
        <v>17</v>
      </c>
      <c r="E17" s="8">
        <v>20</v>
      </c>
      <c r="F17" s="8">
        <v>20</v>
      </c>
      <c r="G17" s="8">
        <v>23</v>
      </c>
      <c r="H17" s="8">
        <v>22</v>
      </c>
      <c r="I17" s="8">
        <v>19</v>
      </c>
      <c r="J17" s="8">
        <v>21</v>
      </c>
      <c r="K17" s="8">
        <v>21</v>
      </c>
      <c r="L17" s="8">
        <v>22</v>
      </c>
      <c r="M17" s="8">
        <v>22</v>
      </c>
      <c r="N17" s="8">
        <v>24</v>
      </c>
      <c r="O17" s="8">
        <v>24</v>
      </c>
    </row>
    <row r="18" spans="1:15">
      <c r="A18" s="17" t="s">
        <v>10</v>
      </c>
      <c r="B18" s="8">
        <v>18</v>
      </c>
      <c r="C18" s="8">
        <v>19</v>
      </c>
      <c r="D18" s="8">
        <v>18</v>
      </c>
      <c r="E18" s="8">
        <v>19</v>
      </c>
      <c r="F18" s="8">
        <v>19</v>
      </c>
      <c r="G18" s="8">
        <v>18</v>
      </c>
      <c r="H18" s="8">
        <v>19</v>
      </c>
      <c r="I18" s="8">
        <v>17</v>
      </c>
      <c r="J18" s="8">
        <v>19</v>
      </c>
      <c r="K18" s="8">
        <v>22</v>
      </c>
      <c r="L18" s="8">
        <v>22</v>
      </c>
      <c r="M18" s="8">
        <v>21</v>
      </c>
      <c r="N18" s="8">
        <v>21</v>
      </c>
      <c r="O18" s="8">
        <v>18</v>
      </c>
    </row>
    <row r="19" spans="1:15">
      <c r="A19" s="17" t="s">
        <v>11</v>
      </c>
      <c r="B19" s="8">
        <v>148</v>
      </c>
      <c r="C19" s="8">
        <v>146</v>
      </c>
      <c r="D19" s="8">
        <v>155</v>
      </c>
      <c r="E19" s="8">
        <v>162</v>
      </c>
      <c r="F19" s="8">
        <v>161</v>
      </c>
      <c r="G19" s="8">
        <v>156</v>
      </c>
      <c r="H19" s="8">
        <v>142</v>
      </c>
      <c r="I19" s="8">
        <v>142</v>
      </c>
      <c r="J19" s="8">
        <v>154</v>
      </c>
      <c r="K19" s="8">
        <v>157</v>
      </c>
      <c r="L19" s="8">
        <v>154</v>
      </c>
      <c r="M19" s="8">
        <v>157</v>
      </c>
      <c r="N19" s="8">
        <v>157</v>
      </c>
      <c r="O19" s="8">
        <v>151</v>
      </c>
    </row>
    <row r="20" spans="1:15">
      <c r="A20" s="17" t="s">
        <v>12</v>
      </c>
      <c r="B20" s="8">
        <v>30</v>
      </c>
      <c r="C20" s="8">
        <v>29</v>
      </c>
      <c r="D20" s="8">
        <v>37</v>
      </c>
      <c r="E20" s="8">
        <v>38</v>
      </c>
      <c r="F20" s="8">
        <v>39</v>
      </c>
      <c r="G20" s="8">
        <v>41</v>
      </c>
      <c r="H20" s="8">
        <v>41</v>
      </c>
      <c r="I20" s="8">
        <v>38</v>
      </c>
      <c r="J20" s="8">
        <v>36</v>
      </c>
      <c r="K20" s="8">
        <v>41</v>
      </c>
      <c r="L20" s="8">
        <v>44</v>
      </c>
      <c r="M20" s="8">
        <v>45</v>
      </c>
      <c r="N20" s="8">
        <v>44</v>
      </c>
      <c r="O20" s="8">
        <v>41</v>
      </c>
    </row>
    <row r="21" spans="1:15">
      <c r="A21" s="17" t="s">
        <v>13</v>
      </c>
      <c r="B21" s="8">
        <v>23</v>
      </c>
      <c r="C21" s="8">
        <v>21</v>
      </c>
      <c r="D21" s="8">
        <v>23</v>
      </c>
      <c r="E21" s="8">
        <v>22</v>
      </c>
      <c r="F21" s="8">
        <v>23</v>
      </c>
      <c r="G21" s="8">
        <v>22</v>
      </c>
      <c r="H21" s="8">
        <v>22</v>
      </c>
      <c r="I21" s="8">
        <v>22</v>
      </c>
      <c r="J21" s="8">
        <v>22</v>
      </c>
      <c r="K21" s="8">
        <v>21</v>
      </c>
      <c r="L21" s="8">
        <v>22</v>
      </c>
      <c r="M21" s="8">
        <v>22</v>
      </c>
      <c r="N21" s="8">
        <v>23</v>
      </c>
      <c r="O21" s="8">
        <v>22</v>
      </c>
    </row>
    <row r="22" spans="1:15">
      <c r="A22" s="17" t="s">
        <v>14</v>
      </c>
      <c r="B22" s="8">
        <v>26</v>
      </c>
      <c r="C22" s="8">
        <v>24</v>
      </c>
      <c r="D22" s="8">
        <v>27</v>
      </c>
      <c r="E22" s="8">
        <v>24</v>
      </c>
      <c r="F22" s="8">
        <v>27</v>
      </c>
      <c r="G22" s="8">
        <v>28</v>
      </c>
      <c r="H22" s="8">
        <v>26</v>
      </c>
      <c r="I22" s="8">
        <v>25</v>
      </c>
      <c r="J22" s="8">
        <v>24</v>
      </c>
      <c r="K22" s="8">
        <v>28</v>
      </c>
      <c r="L22" s="8">
        <v>28</v>
      </c>
      <c r="M22" s="8">
        <v>26</v>
      </c>
      <c r="N22" s="8">
        <v>26</v>
      </c>
      <c r="O22" s="8">
        <v>26</v>
      </c>
    </row>
    <row r="23" spans="1:15">
      <c r="A23" s="17" t="s">
        <v>15</v>
      </c>
      <c r="B23" s="8">
        <v>74</v>
      </c>
      <c r="C23" s="8">
        <v>77</v>
      </c>
      <c r="D23" s="8">
        <v>82</v>
      </c>
      <c r="E23" s="8">
        <v>86</v>
      </c>
      <c r="F23" s="8">
        <v>83</v>
      </c>
      <c r="G23" s="8">
        <v>88</v>
      </c>
      <c r="H23" s="8">
        <v>81</v>
      </c>
      <c r="I23" s="8">
        <v>77</v>
      </c>
      <c r="J23" s="8">
        <v>84</v>
      </c>
      <c r="K23" s="8">
        <v>84</v>
      </c>
      <c r="L23" s="8">
        <v>90</v>
      </c>
      <c r="M23" s="8">
        <v>94</v>
      </c>
      <c r="N23" s="8">
        <v>95</v>
      </c>
      <c r="O23" s="8">
        <v>92</v>
      </c>
    </row>
    <row r="24" spans="1:15">
      <c r="A24" s="17" t="s">
        <v>16</v>
      </c>
      <c r="B24" s="8">
        <v>33</v>
      </c>
      <c r="C24" s="8">
        <v>29</v>
      </c>
      <c r="D24" s="8">
        <v>29</v>
      </c>
      <c r="E24" s="8">
        <v>28</v>
      </c>
      <c r="F24" s="8">
        <v>29</v>
      </c>
      <c r="G24" s="8">
        <v>30</v>
      </c>
      <c r="H24" s="8">
        <v>29</v>
      </c>
      <c r="I24" s="8">
        <v>24</v>
      </c>
      <c r="J24" s="8">
        <v>26</v>
      </c>
      <c r="K24" s="8">
        <v>26</v>
      </c>
      <c r="L24" s="8">
        <v>28</v>
      </c>
      <c r="M24" s="8">
        <v>29</v>
      </c>
      <c r="N24" s="8">
        <v>29</v>
      </c>
      <c r="O24" s="8">
        <v>26</v>
      </c>
    </row>
    <row r="25" spans="1:15">
      <c r="A25" s="17" t="s">
        <v>17</v>
      </c>
      <c r="B25" s="8">
        <v>63</v>
      </c>
      <c r="C25" s="8">
        <v>66</v>
      </c>
      <c r="D25" s="8">
        <v>68</v>
      </c>
      <c r="E25" s="8">
        <v>67</v>
      </c>
      <c r="F25" s="8">
        <v>62</v>
      </c>
      <c r="G25" s="8">
        <v>66</v>
      </c>
      <c r="H25" s="8">
        <v>59</v>
      </c>
      <c r="I25" s="8">
        <v>58</v>
      </c>
      <c r="J25" s="8">
        <v>70</v>
      </c>
      <c r="K25" s="8">
        <v>70</v>
      </c>
      <c r="L25" s="8">
        <v>73</v>
      </c>
      <c r="M25" s="8">
        <v>71</v>
      </c>
      <c r="N25" s="8">
        <v>77</v>
      </c>
      <c r="O25" s="8">
        <v>73</v>
      </c>
    </row>
    <row r="26" spans="1:15">
      <c r="A26" s="17" t="s">
        <v>18</v>
      </c>
      <c r="B26" s="8">
        <v>23</v>
      </c>
      <c r="C26" s="8">
        <v>18</v>
      </c>
      <c r="D26" s="8">
        <v>20</v>
      </c>
      <c r="E26" s="8">
        <v>17</v>
      </c>
      <c r="F26" s="8">
        <v>18</v>
      </c>
      <c r="G26" s="8">
        <v>20</v>
      </c>
      <c r="H26" s="8">
        <v>22</v>
      </c>
      <c r="I26" s="8">
        <v>15</v>
      </c>
      <c r="J26" s="8">
        <v>18</v>
      </c>
      <c r="K26" s="8">
        <v>18</v>
      </c>
      <c r="L26" s="8">
        <v>18</v>
      </c>
      <c r="M26" s="8">
        <v>17</v>
      </c>
      <c r="N26" s="8">
        <v>20</v>
      </c>
      <c r="O26" s="8">
        <v>19</v>
      </c>
    </row>
    <row r="27" spans="1:15">
      <c r="A27" s="17" t="s">
        <v>19</v>
      </c>
      <c r="B27" s="8">
        <v>39</v>
      </c>
      <c r="C27" s="8">
        <v>38</v>
      </c>
      <c r="D27" s="8">
        <v>40</v>
      </c>
      <c r="E27" s="8">
        <v>39</v>
      </c>
      <c r="F27" s="8">
        <v>46</v>
      </c>
      <c r="G27" s="8">
        <v>46</v>
      </c>
      <c r="H27" s="8">
        <v>42</v>
      </c>
      <c r="I27" s="8">
        <v>38</v>
      </c>
      <c r="J27" s="8">
        <v>41</v>
      </c>
      <c r="K27" s="8">
        <v>42</v>
      </c>
      <c r="L27" s="8">
        <v>43</v>
      </c>
      <c r="M27" s="8">
        <v>45</v>
      </c>
      <c r="N27" s="8">
        <v>44</v>
      </c>
      <c r="O27" s="8">
        <v>44</v>
      </c>
    </row>
    <row r="28" spans="1:15">
      <c r="A28" s="17" t="s">
        <v>20</v>
      </c>
      <c r="B28" s="8">
        <v>64</v>
      </c>
      <c r="C28" s="8">
        <v>67</v>
      </c>
      <c r="D28" s="8">
        <v>68</v>
      </c>
      <c r="E28" s="8">
        <v>75</v>
      </c>
      <c r="F28" s="8">
        <v>77</v>
      </c>
      <c r="G28" s="8">
        <v>75</v>
      </c>
      <c r="H28" s="8">
        <v>74</v>
      </c>
      <c r="I28" s="8">
        <v>75</v>
      </c>
      <c r="J28" s="8">
        <v>76</v>
      </c>
      <c r="K28" s="8">
        <v>75</v>
      </c>
      <c r="L28" s="8">
        <v>76</v>
      </c>
      <c r="M28" s="8">
        <v>79</v>
      </c>
      <c r="N28" s="8">
        <v>77</v>
      </c>
      <c r="O28" s="8">
        <v>71</v>
      </c>
    </row>
    <row r="29" spans="1:15">
      <c r="A29" s="17" t="s">
        <v>21</v>
      </c>
      <c r="B29" s="8">
        <v>116</v>
      </c>
      <c r="C29" s="8">
        <v>120</v>
      </c>
      <c r="D29" s="8">
        <v>126</v>
      </c>
      <c r="E29" s="8">
        <v>127</v>
      </c>
      <c r="F29" s="8">
        <v>130</v>
      </c>
      <c r="G29" s="8">
        <v>127</v>
      </c>
      <c r="H29" s="8">
        <v>131</v>
      </c>
      <c r="I29" s="8">
        <v>128</v>
      </c>
      <c r="J29" s="8">
        <v>136</v>
      </c>
      <c r="K29" s="8">
        <v>135</v>
      </c>
      <c r="L29" s="8">
        <v>135</v>
      </c>
      <c r="M29" s="8">
        <v>141</v>
      </c>
      <c r="N29" s="8">
        <v>139</v>
      </c>
      <c r="O29" s="8">
        <v>141</v>
      </c>
    </row>
    <row r="30" spans="1:15" s="2" customFormat="1">
      <c r="A30" s="9" t="s">
        <v>0</v>
      </c>
      <c r="B30" s="10">
        <f t="shared" ref="B30:C30" si="0">SUM(B8:B29)</f>
        <v>970</v>
      </c>
      <c r="C30" s="10">
        <f t="shared" si="0"/>
        <v>971</v>
      </c>
      <c r="D30" s="10">
        <f t="shared" ref="D30:M30" si="1">SUM(D8:D29)</f>
        <v>1027</v>
      </c>
      <c r="E30" s="10">
        <f t="shared" si="1"/>
        <v>1057</v>
      </c>
      <c r="F30" s="10">
        <f t="shared" si="1"/>
        <v>1063</v>
      </c>
      <c r="G30" s="10">
        <f t="shared" si="1"/>
        <v>1073</v>
      </c>
      <c r="H30" s="10">
        <f t="shared" si="1"/>
        <v>1041</v>
      </c>
      <c r="I30" s="10">
        <f t="shared" si="1"/>
        <v>984</v>
      </c>
      <c r="J30" s="10">
        <f t="shared" si="1"/>
        <v>1059</v>
      </c>
      <c r="K30" s="10">
        <f t="shared" si="1"/>
        <v>1077</v>
      </c>
      <c r="L30" s="10">
        <f t="shared" si="1"/>
        <v>1106</v>
      </c>
      <c r="M30" s="10">
        <f t="shared" si="1"/>
        <v>1132</v>
      </c>
      <c r="N30" s="10">
        <f t="shared" ref="N30:O30" si="2">SUM(N8:N29)</f>
        <v>1148</v>
      </c>
      <c r="O30" s="10">
        <f t="shared" si="2"/>
        <v>1116</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dimension ref="A1:T30"/>
  <sheetViews>
    <sheetView workbookViewId="0"/>
  </sheetViews>
  <sheetFormatPr baseColWidth="10" defaultColWidth="4.7109375" defaultRowHeight="12"/>
  <cols>
    <col min="1" max="1" width="29.140625" style="49" customWidth="1"/>
    <col min="2" max="4" width="5.42578125" style="49" bestFit="1" customWidth="1"/>
    <col min="5" max="5" width="5.42578125" style="50" customWidth="1"/>
    <col min="6" max="13" width="5.42578125" style="50" bestFit="1" customWidth="1"/>
    <col min="14" max="15" width="5.42578125" style="50" customWidth="1"/>
    <col min="16" max="16" width="5.42578125" style="50" bestFit="1" customWidth="1"/>
    <col min="17" max="16384" width="4.7109375" style="49"/>
  </cols>
  <sheetData>
    <row r="1" spans="1:20" s="38" customFormat="1" ht="12.75">
      <c r="D1" s="39"/>
      <c r="E1" s="39"/>
      <c r="F1" s="39"/>
      <c r="G1" s="39"/>
      <c r="H1" s="39"/>
      <c r="I1" s="39"/>
      <c r="J1" s="39"/>
      <c r="K1" s="39"/>
      <c r="L1" s="39"/>
      <c r="M1" s="39"/>
      <c r="N1" s="39"/>
      <c r="O1" s="39"/>
      <c r="P1" s="39"/>
      <c r="Q1" s="39"/>
      <c r="R1" s="39"/>
      <c r="S1" s="39"/>
      <c r="T1" s="39"/>
    </row>
    <row r="2" spans="1:20" s="42" customFormat="1" ht="12.75">
      <c r="A2" s="40" t="s">
        <v>49</v>
      </c>
      <c r="B2" s="40"/>
      <c r="C2" s="40"/>
      <c r="D2" s="41"/>
      <c r="E2" s="41"/>
      <c r="F2" s="41"/>
      <c r="G2" s="41"/>
      <c r="H2" s="41"/>
      <c r="I2" s="41"/>
      <c r="J2" s="41"/>
      <c r="K2" s="41"/>
      <c r="L2" s="41"/>
      <c r="M2" s="41"/>
      <c r="N2" s="41"/>
      <c r="O2" s="41"/>
      <c r="P2" s="41"/>
      <c r="Q2" s="41"/>
      <c r="R2" s="41"/>
      <c r="S2" s="41"/>
      <c r="T2" s="41"/>
    </row>
    <row r="3" spans="1:20" s="38" customFormat="1" ht="12.75">
      <c r="D3" s="39"/>
      <c r="E3" s="39"/>
      <c r="F3" s="39"/>
      <c r="G3" s="39"/>
      <c r="H3" s="39"/>
      <c r="I3" s="39"/>
      <c r="J3" s="39"/>
      <c r="K3" s="39"/>
      <c r="L3" s="39"/>
      <c r="M3" s="39"/>
      <c r="N3" s="39"/>
      <c r="O3" s="39"/>
      <c r="P3" s="39"/>
      <c r="Q3" s="39"/>
      <c r="R3" s="39"/>
      <c r="S3" s="39"/>
      <c r="T3" s="39"/>
    </row>
    <row r="4" spans="1:20" s="38" customFormat="1" ht="12.75">
      <c r="D4" s="39"/>
      <c r="E4" s="39"/>
      <c r="F4" s="39"/>
      <c r="G4" s="39"/>
      <c r="H4" s="39"/>
      <c r="I4" s="39"/>
      <c r="J4" s="39"/>
      <c r="K4" s="39"/>
      <c r="L4" s="39"/>
      <c r="M4" s="39"/>
      <c r="N4" s="39"/>
      <c r="O4" s="39"/>
      <c r="P4" s="39"/>
      <c r="Q4" s="39"/>
      <c r="R4" s="39"/>
      <c r="S4" s="39"/>
      <c r="T4" s="39"/>
    </row>
    <row r="5" spans="1:20" ht="12.75">
      <c r="A5" s="48" t="s">
        <v>64</v>
      </c>
      <c r="B5" s="48"/>
      <c r="C5" s="48"/>
    </row>
    <row r="6" spans="1:20" ht="3" customHeight="1"/>
    <row r="7" spans="1:20" s="51" customFormat="1">
      <c r="A7" s="5"/>
      <c r="B7" s="6" t="s">
        <v>100</v>
      </c>
      <c r="C7" s="6" t="s">
        <v>101</v>
      </c>
      <c r="D7" s="6" t="s">
        <v>54</v>
      </c>
      <c r="E7" s="6" t="s">
        <v>55</v>
      </c>
      <c r="F7" s="6" t="s">
        <v>56</v>
      </c>
      <c r="G7" s="6" t="s">
        <v>57</v>
      </c>
      <c r="H7" s="6" t="s">
        <v>58</v>
      </c>
      <c r="I7" s="6" t="s">
        <v>59</v>
      </c>
      <c r="J7" s="6" t="s">
        <v>60</v>
      </c>
      <c r="K7" s="6" t="s">
        <v>61</v>
      </c>
      <c r="L7" s="6" t="s">
        <v>62</v>
      </c>
      <c r="M7" s="6" t="s">
        <v>63</v>
      </c>
      <c r="N7" s="6" t="s">
        <v>99</v>
      </c>
      <c r="O7" s="6" t="s">
        <v>102</v>
      </c>
    </row>
    <row r="8" spans="1:20">
      <c r="A8" s="7" t="s">
        <v>1</v>
      </c>
      <c r="B8" s="8">
        <v>31</v>
      </c>
      <c r="C8" s="8">
        <v>34</v>
      </c>
      <c r="D8" s="8">
        <v>36</v>
      </c>
      <c r="E8" s="8">
        <v>36</v>
      </c>
      <c r="F8" s="8">
        <v>38</v>
      </c>
      <c r="G8" s="8">
        <v>40</v>
      </c>
      <c r="H8" s="8">
        <v>38</v>
      </c>
      <c r="I8" s="8">
        <v>39</v>
      </c>
      <c r="J8" s="8">
        <v>47</v>
      </c>
      <c r="K8" s="8">
        <v>47</v>
      </c>
      <c r="L8" s="8">
        <v>41</v>
      </c>
      <c r="M8" s="8">
        <v>46</v>
      </c>
      <c r="N8" s="8">
        <v>46</v>
      </c>
      <c r="O8" s="8">
        <v>55</v>
      </c>
      <c r="P8" s="49"/>
    </row>
    <row r="9" spans="1:20">
      <c r="A9" s="7" t="s">
        <v>2</v>
      </c>
      <c r="B9" s="8">
        <v>126</v>
      </c>
      <c r="C9" s="8">
        <v>121</v>
      </c>
      <c r="D9" s="8">
        <v>136</v>
      </c>
      <c r="E9" s="8">
        <v>151</v>
      </c>
      <c r="F9" s="8">
        <v>145</v>
      </c>
      <c r="G9" s="8">
        <v>163</v>
      </c>
      <c r="H9" s="8">
        <v>163</v>
      </c>
      <c r="I9" s="8">
        <v>151</v>
      </c>
      <c r="J9" s="8">
        <v>151</v>
      </c>
      <c r="K9" s="8">
        <v>157</v>
      </c>
      <c r="L9" s="8">
        <v>164</v>
      </c>
      <c r="M9" s="8">
        <v>172</v>
      </c>
      <c r="N9" s="8">
        <v>177</v>
      </c>
      <c r="O9" s="8">
        <v>179</v>
      </c>
      <c r="P9" s="49"/>
    </row>
    <row r="10" spans="1:20">
      <c r="A10" s="7" t="s">
        <v>3</v>
      </c>
      <c r="B10" s="8">
        <v>55</v>
      </c>
      <c r="C10" s="8">
        <v>51</v>
      </c>
      <c r="D10" s="8">
        <v>53</v>
      </c>
      <c r="E10" s="8">
        <v>49</v>
      </c>
      <c r="F10" s="8">
        <v>55</v>
      </c>
      <c r="G10" s="8">
        <v>64</v>
      </c>
      <c r="H10" s="8">
        <v>52</v>
      </c>
      <c r="I10" s="8">
        <v>50</v>
      </c>
      <c r="J10" s="8">
        <v>54</v>
      </c>
      <c r="K10" s="8">
        <v>56</v>
      </c>
      <c r="L10" s="8">
        <v>57</v>
      </c>
      <c r="M10" s="8">
        <v>66</v>
      </c>
      <c r="N10" s="8">
        <v>72</v>
      </c>
      <c r="O10" s="8">
        <v>68</v>
      </c>
      <c r="P10" s="49"/>
    </row>
    <row r="11" spans="1:20">
      <c r="A11" s="7" t="s">
        <v>4</v>
      </c>
      <c r="B11" s="8">
        <v>58</v>
      </c>
      <c r="C11" s="8">
        <v>62</v>
      </c>
      <c r="D11" s="8">
        <v>65</v>
      </c>
      <c r="E11" s="8">
        <v>72</v>
      </c>
      <c r="F11" s="8">
        <v>69</v>
      </c>
      <c r="G11" s="8">
        <v>70</v>
      </c>
      <c r="H11" s="8">
        <v>62</v>
      </c>
      <c r="I11" s="8">
        <v>66</v>
      </c>
      <c r="J11" s="8">
        <v>75</v>
      </c>
      <c r="K11" s="8">
        <v>75</v>
      </c>
      <c r="L11" s="8">
        <v>77</v>
      </c>
      <c r="M11" s="8">
        <v>78</v>
      </c>
      <c r="N11" s="8">
        <v>77</v>
      </c>
      <c r="O11" s="8">
        <v>72</v>
      </c>
      <c r="P11" s="49"/>
    </row>
    <row r="12" spans="1:20">
      <c r="A12" s="7" t="s">
        <v>5</v>
      </c>
      <c r="B12" s="8">
        <v>75</v>
      </c>
      <c r="C12" s="8">
        <v>66</v>
      </c>
      <c r="D12" s="8">
        <v>70</v>
      </c>
      <c r="E12" s="8">
        <v>74</v>
      </c>
      <c r="F12" s="8">
        <v>74</v>
      </c>
      <c r="G12" s="8">
        <v>64</v>
      </c>
      <c r="H12" s="8">
        <v>72</v>
      </c>
      <c r="I12" s="8">
        <v>64</v>
      </c>
      <c r="J12" s="8">
        <v>73</v>
      </c>
      <c r="K12" s="8">
        <v>71</v>
      </c>
      <c r="L12" s="8">
        <v>70</v>
      </c>
      <c r="M12" s="8">
        <v>75</v>
      </c>
      <c r="N12" s="8">
        <v>83</v>
      </c>
      <c r="O12" s="8">
        <v>81</v>
      </c>
      <c r="P12" s="49"/>
    </row>
    <row r="13" spans="1:20">
      <c r="A13" s="7" t="s">
        <v>6</v>
      </c>
      <c r="B13" s="8">
        <v>122</v>
      </c>
      <c r="C13" s="8">
        <v>127</v>
      </c>
      <c r="D13" s="8">
        <v>131</v>
      </c>
      <c r="E13" s="8">
        <v>130</v>
      </c>
      <c r="F13" s="8">
        <v>136</v>
      </c>
      <c r="G13" s="8">
        <v>142</v>
      </c>
      <c r="H13" s="8">
        <v>145</v>
      </c>
      <c r="I13" s="8">
        <v>145</v>
      </c>
      <c r="J13" s="8">
        <v>156</v>
      </c>
      <c r="K13" s="8">
        <v>154</v>
      </c>
      <c r="L13" s="8">
        <v>158</v>
      </c>
      <c r="M13" s="8">
        <v>163</v>
      </c>
      <c r="N13" s="8">
        <v>169</v>
      </c>
      <c r="O13" s="8">
        <v>165</v>
      </c>
      <c r="P13" s="49"/>
    </row>
    <row r="14" spans="1:20">
      <c r="A14" s="7" t="s">
        <v>7</v>
      </c>
      <c r="B14" s="8">
        <v>54</v>
      </c>
      <c r="C14" s="8">
        <v>53</v>
      </c>
      <c r="D14" s="8">
        <v>53</v>
      </c>
      <c r="E14" s="8">
        <v>63</v>
      </c>
      <c r="F14" s="8">
        <v>67</v>
      </c>
      <c r="G14" s="8">
        <v>74</v>
      </c>
      <c r="H14" s="8">
        <v>74</v>
      </c>
      <c r="I14" s="8">
        <v>73</v>
      </c>
      <c r="J14" s="8">
        <v>93</v>
      </c>
      <c r="K14" s="8">
        <v>101</v>
      </c>
      <c r="L14" s="8">
        <v>103</v>
      </c>
      <c r="M14" s="8">
        <v>103</v>
      </c>
      <c r="N14" s="8">
        <v>105</v>
      </c>
      <c r="O14" s="8">
        <v>97</v>
      </c>
      <c r="P14" s="49"/>
    </row>
    <row r="15" spans="1:20">
      <c r="A15" s="7" t="s">
        <v>8</v>
      </c>
      <c r="B15" s="8">
        <v>52</v>
      </c>
      <c r="C15" s="8">
        <v>48</v>
      </c>
      <c r="D15" s="8">
        <v>46</v>
      </c>
      <c r="E15" s="8">
        <v>51</v>
      </c>
      <c r="F15" s="8">
        <v>49</v>
      </c>
      <c r="G15" s="8">
        <v>48</v>
      </c>
      <c r="H15" s="8">
        <v>51</v>
      </c>
      <c r="I15" s="8">
        <v>51</v>
      </c>
      <c r="J15" s="8">
        <v>51</v>
      </c>
      <c r="K15" s="8">
        <v>40</v>
      </c>
      <c r="L15" s="8">
        <v>54</v>
      </c>
      <c r="M15" s="8">
        <v>44</v>
      </c>
      <c r="N15" s="8">
        <v>55</v>
      </c>
      <c r="O15" s="8">
        <v>55</v>
      </c>
      <c r="P15" s="49"/>
    </row>
    <row r="16" spans="1:20">
      <c r="A16" s="7" t="s">
        <v>22</v>
      </c>
      <c r="B16" s="8">
        <v>11</v>
      </c>
      <c r="C16" s="8">
        <v>10</v>
      </c>
      <c r="D16" s="8">
        <v>11</v>
      </c>
      <c r="E16" s="8">
        <v>11</v>
      </c>
      <c r="F16" s="8">
        <v>9</v>
      </c>
      <c r="G16" s="8">
        <v>11</v>
      </c>
      <c r="H16" s="8">
        <v>7</v>
      </c>
      <c r="I16" s="8">
        <v>2</v>
      </c>
      <c r="J16" s="8">
        <v>2</v>
      </c>
      <c r="K16" s="8">
        <v>3</v>
      </c>
      <c r="L16" s="8">
        <v>4</v>
      </c>
      <c r="M16" s="8">
        <v>3</v>
      </c>
      <c r="N16" s="8">
        <v>3</v>
      </c>
      <c r="O16" s="8">
        <v>3</v>
      </c>
      <c r="P16" s="49"/>
    </row>
    <row r="17" spans="1:16">
      <c r="A17" s="7" t="s">
        <v>9</v>
      </c>
      <c r="B17" s="8">
        <v>44</v>
      </c>
      <c r="C17" s="8">
        <v>48</v>
      </c>
      <c r="D17" s="8">
        <v>49</v>
      </c>
      <c r="E17" s="8">
        <v>57</v>
      </c>
      <c r="F17" s="8">
        <v>54</v>
      </c>
      <c r="G17" s="8">
        <v>73</v>
      </c>
      <c r="H17" s="8">
        <v>72</v>
      </c>
      <c r="I17" s="8">
        <v>67</v>
      </c>
      <c r="J17" s="8">
        <v>70</v>
      </c>
      <c r="K17" s="8">
        <v>70</v>
      </c>
      <c r="L17" s="8">
        <v>64</v>
      </c>
      <c r="M17" s="8">
        <v>65</v>
      </c>
      <c r="N17" s="8">
        <v>72</v>
      </c>
      <c r="O17" s="8">
        <v>72</v>
      </c>
      <c r="P17" s="49"/>
    </row>
    <row r="18" spans="1:16">
      <c r="A18" s="7" t="s">
        <v>10</v>
      </c>
      <c r="B18" s="8">
        <v>42</v>
      </c>
      <c r="C18" s="8">
        <v>55</v>
      </c>
      <c r="D18" s="8">
        <v>52</v>
      </c>
      <c r="E18" s="8">
        <v>56</v>
      </c>
      <c r="F18" s="8">
        <v>56</v>
      </c>
      <c r="G18" s="8">
        <v>55</v>
      </c>
      <c r="H18" s="8">
        <v>59</v>
      </c>
      <c r="I18" s="8">
        <v>53</v>
      </c>
      <c r="J18" s="8">
        <v>55</v>
      </c>
      <c r="K18" s="8">
        <v>58</v>
      </c>
      <c r="L18" s="8">
        <v>61</v>
      </c>
      <c r="M18" s="8">
        <v>58</v>
      </c>
      <c r="N18" s="8">
        <v>56</v>
      </c>
      <c r="O18" s="8">
        <v>43</v>
      </c>
      <c r="P18" s="49"/>
    </row>
    <row r="19" spans="1:16">
      <c r="A19" s="7" t="s">
        <v>11</v>
      </c>
      <c r="B19" s="8">
        <v>301</v>
      </c>
      <c r="C19" s="8">
        <v>292</v>
      </c>
      <c r="D19" s="8">
        <v>302</v>
      </c>
      <c r="E19" s="8">
        <v>316</v>
      </c>
      <c r="F19" s="8">
        <v>325</v>
      </c>
      <c r="G19" s="8">
        <v>319</v>
      </c>
      <c r="H19" s="8">
        <v>301</v>
      </c>
      <c r="I19" s="8">
        <v>297</v>
      </c>
      <c r="J19" s="8">
        <v>312</v>
      </c>
      <c r="K19" s="8">
        <v>334</v>
      </c>
      <c r="L19" s="8">
        <v>323</v>
      </c>
      <c r="M19" s="8">
        <v>321</v>
      </c>
      <c r="N19" s="8">
        <v>325</v>
      </c>
      <c r="O19" s="8">
        <v>305</v>
      </c>
      <c r="P19" s="49"/>
    </row>
    <row r="20" spans="1:16">
      <c r="A20" s="7" t="s">
        <v>12</v>
      </c>
      <c r="B20" s="8">
        <v>69</v>
      </c>
      <c r="C20" s="8">
        <v>57</v>
      </c>
      <c r="D20" s="8">
        <v>68</v>
      </c>
      <c r="E20" s="8">
        <v>69</v>
      </c>
      <c r="F20" s="8">
        <v>76</v>
      </c>
      <c r="G20" s="8">
        <v>76</v>
      </c>
      <c r="H20" s="8">
        <v>84</v>
      </c>
      <c r="I20" s="8">
        <v>76</v>
      </c>
      <c r="J20" s="8">
        <v>77</v>
      </c>
      <c r="K20" s="8">
        <v>85</v>
      </c>
      <c r="L20" s="8">
        <v>86</v>
      </c>
      <c r="M20" s="8">
        <v>87</v>
      </c>
      <c r="N20" s="8">
        <v>83</v>
      </c>
      <c r="O20" s="8">
        <v>81</v>
      </c>
      <c r="P20" s="49"/>
    </row>
    <row r="21" spans="1:16">
      <c r="A21" s="7" t="s">
        <v>13</v>
      </c>
      <c r="B21" s="8">
        <v>51</v>
      </c>
      <c r="C21" s="8">
        <v>37</v>
      </c>
      <c r="D21" s="8">
        <v>41</v>
      </c>
      <c r="E21" s="8">
        <v>40</v>
      </c>
      <c r="F21" s="8">
        <v>41</v>
      </c>
      <c r="G21" s="8">
        <v>40</v>
      </c>
      <c r="H21" s="8">
        <v>40</v>
      </c>
      <c r="I21" s="8">
        <v>40</v>
      </c>
      <c r="J21" s="8">
        <v>40</v>
      </c>
      <c r="K21" s="8">
        <v>39</v>
      </c>
      <c r="L21" s="8">
        <v>40</v>
      </c>
      <c r="M21" s="8">
        <v>40</v>
      </c>
      <c r="N21" s="8">
        <v>41</v>
      </c>
      <c r="O21" s="8">
        <v>40</v>
      </c>
      <c r="P21" s="49"/>
    </row>
    <row r="22" spans="1:16">
      <c r="A22" s="7" t="s">
        <v>14</v>
      </c>
      <c r="B22" s="8">
        <v>52</v>
      </c>
      <c r="C22" s="8">
        <v>54</v>
      </c>
      <c r="D22" s="8">
        <v>63</v>
      </c>
      <c r="E22" s="8">
        <v>62</v>
      </c>
      <c r="F22" s="8">
        <v>77</v>
      </c>
      <c r="G22" s="8">
        <v>74</v>
      </c>
      <c r="H22" s="8">
        <v>66</v>
      </c>
      <c r="I22" s="8">
        <v>65</v>
      </c>
      <c r="J22" s="8">
        <v>64</v>
      </c>
      <c r="K22" s="8">
        <v>68</v>
      </c>
      <c r="L22" s="8">
        <v>71</v>
      </c>
      <c r="M22" s="8">
        <v>69</v>
      </c>
      <c r="N22" s="8">
        <v>69</v>
      </c>
      <c r="O22" s="8">
        <v>71</v>
      </c>
      <c r="P22" s="49"/>
    </row>
    <row r="23" spans="1:16">
      <c r="A23" s="7" t="s">
        <v>15</v>
      </c>
      <c r="B23" s="8">
        <v>112</v>
      </c>
      <c r="C23" s="8">
        <v>116</v>
      </c>
      <c r="D23" s="8">
        <v>125</v>
      </c>
      <c r="E23" s="8">
        <v>130</v>
      </c>
      <c r="F23" s="8">
        <v>131</v>
      </c>
      <c r="G23" s="8">
        <v>138</v>
      </c>
      <c r="H23" s="8">
        <v>127</v>
      </c>
      <c r="I23" s="8">
        <v>125</v>
      </c>
      <c r="J23" s="8">
        <v>133</v>
      </c>
      <c r="K23" s="8">
        <v>132</v>
      </c>
      <c r="L23" s="8">
        <v>139</v>
      </c>
      <c r="M23" s="8">
        <v>145</v>
      </c>
      <c r="N23" s="8">
        <v>158</v>
      </c>
      <c r="O23" s="8">
        <v>153</v>
      </c>
      <c r="P23" s="49"/>
    </row>
    <row r="24" spans="1:16">
      <c r="A24" s="7" t="s">
        <v>16</v>
      </c>
      <c r="B24" s="8">
        <v>79</v>
      </c>
      <c r="C24" s="8">
        <v>61</v>
      </c>
      <c r="D24" s="8">
        <v>63</v>
      </c>
      <c r="E24" s="8">
        <v>60</v>
      </c>
      <c r="F24" s="8">
        <v>70</v>
      </c>
      <c r="G24" s="8">
        <v>92</v>
      </c>
      <c r="H24" s="8">
        <v>82</v>
      </c>
      <c r="I24" s="8">
        <v>72</v>
      </c>
      <c r="J24" s="8">
        <v>83</v>
      </c>
      <c r="K24" s="8">
        <v>83</v>
      </c>
      <c r="L24" s="8">
        <v>85</v>
      </c>
      <c r="M24" s="8">
        <v>80</v>
      </c>
      <c r="N24" s="8">
        <v>88</v>
      </c>
      <c r="O24" s="8">
        <v>83</v>
      </c>
      <c r="P24" s="49"/>
    </row>
    <row r="25" spans="1:16">
      <c r="A25" s="7" t="s">
        <v>17</v>
      </c>
      <c r="B25" s="8">
        <v>113</v>
      </c>
      <c r="C25" s="8">
        <v>122</v>
      </c>
      <c r="D25" s="8">
        <v>115</v>
      </c>
      <c r="E25" s="8">
        <v>114</v>
      </c>
      <c r="F25" s="8">
        <v>121</v>
      </c>
      <c r="G25" s="8">
        <v>131</v>
      </c>
      <c r="H25" s="8">
        <v>113</v>
      </c>
      <c r="I25" s="8">
        <v>118</v>
      </c>
      <c r="J25" s="8">
        <v>139</v>
      </c>
      <c r="K25" s="8">
        <v>135</v>
      </c>
      <c r="L25" s="8">
        <v>132</v>
      </c>
      <c r="M25" s="8">
        <v>143</v>
      </c>
      <c r="N25" s="8">
        <v>151</v>
      </c>
      <c r="O25" s="8">
        <v>142</v>
      </c>
      <c r="P25" s="49"/>
    </row>
    <row r="26" spans="1:16">
      <c r="A26" s="7" t="s">
        <v>18</v>
      </c>
      <c r="B26" s="8">
        <v>58</v>
      </c>
      <c r="C26" s="8">
        <v>55</v>
      </c>
      <c r="D26" s="8">
        <v>61</v>
      </c>
      <c r="E26" s="8">
        <v>55</v>
      </c>
      <c r="F26" s="8">
        <v>60</v>
      </c>
      <c r="G26" s="8">
        <v>63</v>
      </c>
      <c r="H26" s="8">
        <v>71</v>
      </c>
      <c r="I26" s="8">
        <v>58</v>
      </c>
      <c r="J26" s="8">
        <v>65</v>
      </c>
      <c r="K26" s="8">
        <v>65</v>
      </c>
      <c r="L26" s="8">
        <v>62</v>
      </c>
      <c r="M26" s="8">
        <v>59</v>
      </c>
      <c r="N26" s="8">
        <v>63</v>
      </c>
      <c r="O26" s="8">
        <v>79</v>
      </c>
      <c r="P26" s="49"/>
    </row>
    <row r="27" spans="1:16">
      <c r="A27" s="7" t="s">
        <v>19</v>
      </c>
      <c r="B27" s="8">
        <v>51</v>
      </c>
      <c r="C27" s="8">
        <v>51</v>
      </c>
      <c r="D27" s="8">
        <v>53</v>
      </c>
      <c r="E27" s="8">
        <v>58</v>
      </c>
      <c r="F27" s="8">
        <v>64</v>
      </c>
      <c r="G27" s="8">
        <v>67</v>
      </c>
      <c r="H27" s="8">
        <v>62</v>
      </c>
      <c r="I27" s="8">
        <v>56</v>
      </c>
      <c r="J27" s="8">
        <v>60</v>
      </c>
      <c r="K27" s="8">
        <v>63</v>
      </c>
      <c r="L27" s="8">
        <v>65</v>
      </c>
      <c r="M27" s="8">
        <v>69</v>
      </c>
      <c r="N27" s="8">
        <v>70</v>
      </c>
      <c r="O27" s="8">
        <v>70</v>
      </c>
      <c r="P27" s="49"/>
    </row>
    <row r="28" spans="1:16">
      <c r="A28" s="7" t="s">
        <v>20</v>
      </c>
      <c r="B28" s="8">
        <v>141</v>
      </c>
      <c r="C28" s="8">
        <v>139</v>
      </c>
      <c r="D28" s="8">
        <v>137</v>
      </c>
      <c r="E28" s="8">
        <v>148</v>
      </c>
      <c r="F28" s="8">
        <v>152</v>
      </c>
      <c r="G28" s="8">
        <v>152</v>
      </c>
      <c r="H28" s="8">
        <v>152</v>
      </c>
      <c r="I28" s="8">
        <v>155</v>
      </c>
      <c r="J28" s="8">
        <v>160</v>
      </c>
      <c r="K28" s="8">
        <v>159</v>
      </c>
      <c r="L28" s="8">
        <v>156</v>
      </c>
      <c r="M28" s="8">
        <v>160</v>
      </c>
      <c r="N28" s="8">
        <v>155</v>
      </c>
      <c r="O28" s="8">
        <v>151</v>
      </c>
      <c r="P28" s="49"/>
    </row>
    <row r="29" spans="1:16">
      <c r="A29" s="7" t="s">
        <v>21</v>
      </c>
      <c r="B29" s="8">
        <v>206</v>
      </c>
      <c r="C29" s="8">
        <v>213</v>
      </c>
      <c r="D29" s="8">
        <v>235</v>
      </c>
      <c r="E29" s="8">
        <v>236</v>
      </c>
      <c r="F29" s="8">
        <v>241</v>
      </c>
      <c r="G29" s="8">
        <v>232</v>
      </c>
      <c r="H29" s="8">
        <v>236</v>
      </c>
      <c r="I29" s="8">
        <v>242</v>
      </c>
      <c r="J29" s="8">
        <v>242</v>
      </c>
      <c r="K29" s="8">
        <v>240</v>
      </c>
      <c r="L29" s="8">
        <v>235</v>
      </c>
      <c r="M29" s="8">
        <v>244</v>
      </c>
      <c r="N29" s="8">
        <v>247</v>
      </c>
      <c r="O29" s="8">
        <v>250</v>
      </c>
      <c r="P29" s="49"/>
    </row>
    <row r="30" spans="1:16" s="51" customFormat="1">
      <c r="A30" s="52" t="s">
        <v>0</v>
      </c>
      <c r="B30" s="53">
        <f t="shared" ref="B30:C30" si="0">SUM(B8:B29)</f>
        <v>1903</v>
      </c>
      <c r="C30" s="53">
        <f t="shared" si="0"/>
        <v>1872</v>
      </c>
      <c r="D30" s="53">
        <f t="shared" ref="D30:M30" si="1">SUM(D8:D29)</f>
        <v>1965</v>
      </c>
      <c r="E30" s="53">
        <f t="shared" si="1"/>
        <v>2038</v>
      </c>
      <c r="F30" s="53">
        <f t="shared" si="1"/>
        <v>2110</v>
      </c>
      <c r="G30" s="53">
        <f t="shared" si="1"/>
        <v>2188</v>
      </c>
      <c r="H30" s="53">
        <f t="shared" si="1"/>
        <v>2129</v>
      </c>
      <c r="I30" s="53">
        <f t="shared" si="1"/>
        <v>2065</v>
      </c>
      <c r="J30" s="53">
        <f t="shared" si="1"/>
        <v>2202</v>
      </c>
      <c r="K30" s="53">
        <f t="shared" si="1"/>
        <v>2235</v>
      </c>
      <c r="L30" s="53">
        <f t="shared" si="1"/>
        <v>2247</v>
      </c>
      <c r="M30" s="53">
        <f t="shared" si="1"/>
        <v>2290</v>
      </c>
      <c r="N30" s="53">
        <f t="shared" ref="N30:O30" si="2">SUM(N8:N29)</f>
        <v>2365</v>
      </c>
      <c r="O30" s="53">
        <f t="shared" si="2"/>
        <v>2315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6.xml><?xml version="1.0" encoding="utf-8"?>
<worksheet xmlns="http://schemas.openxmlformats.org/spreadsheetml/2006/main" xmlns:r="http://schemas.openxmlformats.org/officeDocument/2006/relationships">
  <dimension ref="A1:T30"/>
  <sheetViews>
    <sheetView workbookViewId="0"/>
  </sheetViews>
  <sheetFormatPr baseColWidth="10" defaultColWidth="4.7109375" defaultRowHeight="12"/>
  <cols>
    <col min="1" max="1" width="29.140625" style="49" customWidth="1"/>
    <col min="2" max="4" width="7.42578125" style="49" bestFit="1" customWidth="1"/>
    <col min="5" max="13" width="7.42578125" style="50" bestFit="1" customWidth="1"/>
    <col min="14" max="15" width="7.42578125" style="50" customWidth="1"/>
    <col min="16" max="16" width="8.85546875" style="50" bestFit="1" customWidth="1"/>
    <col min="17" max="16384" width="4.7109375" style="49"/>
  </cols>
  <sheetData>
    <row r="1" spans="1:20" s="38" customFormat="1" ht="12.75">
      <c r="D1" s="39"/>
      <c r="E1" s="39"/>
      <c r="F1" s="39"/>
      <c r="G1" s="39"/>
      <c r="H1" s="39"/>
      <c r="I1" s="39"/>
      <c r="J1" s="39"/>
      <c r="K1" s="39"/>
      <c r="L1" s="39"/>
      <c r="M1" s="39"/>
      <c r="N1" s="39"/>
      <c r="O1" s="39"/>
      <c r="P1" s="39"/>
      <c r="Q1" s="39"/>
      <c r="R1" s="39"/>
      <c r="S1" s="39"/>
      <c r="T1" s="39"/>
    </row>
    <row r="2" spans="1:20" s="42" customFormat="1" ht="12.75">
      <c r="A2" s="40" t="s">
        <v>49</v>
      </c>
      <c r="B2" s="40"/>
      <c r="C2" s="40"/>
      <c r="D2" s="41"/>
      <c r="E2" s="41"/>
      <c r="F2" s="41"/>
      <c r="G2" s="41"/>
      <c r="H2" s="41"/>
      <c r="I2" s="41"/>
      <c r="J2" s="41"/>
      <c r="K2" s="41"/>
      <c r="L2" s="41"/>
      <c r="M2" s="41"/>
      <c r="N2" s="41"/>
      <c r="O2" s="41"/>
      <c r="P2" s="41"/>
      <c r="Q2" s="41"/>
      <c r="R2" s="41"/>
      <c r="S2" s="41"/>
      <c r="T2" s="41"/>
    </row>
    <row r="3" spans="1:20" s="38" customFormat="1" ht="12.75">
      <c r="D3" s="39"/>
      <c r="E3" s="39"/>
      <c r="F3" s="39"/>
      <c r="G3" s="39"/>
      <c r="H3" s="39"/>
      <c r="I3" s="39"/>
      <c r="J3" s="39"/>
      <c r="K3" s="39"/>
      <c r="L3" s="39"/>
      <c r="M3" s="39"/>
      <c r="N3" s="39"/>
      <c r="O3" s="39"/>
      <c r="P3" s="39"/>
      <c r="Q3" s="39"/>
      <c r="R3" s="39"/>
      <c r="S3" s="39"/>
      <c r="T3" s="39"/>
    </row>
    <row r="4" spans="1:20" s="38" customFormat="1" ht="12.75">
      <c r="D4" s="39"/>
      <c r="E4" s="39"/>
      <c r="F4" s="39"/>
      <c r="G4" s="39"/>
      <c r="H4" s="39"/>
      <c r="I4" s="39"/>
      <c r="J4" s="39"/>
      <c r="K4" s="39"/>
      <c r="L4" s="39"/>
      <c r="M4" s="39"/>
      <c r="N4" s="39"/>
      <c r="O4" s="39"/>
      <c r="P4" s="39"/>
      <c r="Q4" s="39"/>
      <c r="R4" s="39"/>
      <c r="S4" s="39"/>
      <c r="T4" s="39"/>
    </row>
    <row r="5" spans="1:20" ht="12.75">
      <c r="A5" s="48" t="s">
        <v>98</v>
      </c>
      <c r="B5" s="48"/>
      <c r="C5" s="48"/>
    </row>
    <row r="6" spans="1:20" ht="3" customHeight="1"/>
    <row r="7" spans="1:20" s="51" customFormat="1">
      <c r="A7" s="22"/>
      <c r="B7" s="23" t="s">
        <v>100</v>
      </c>
      <c r="C7" s="23" t="s">
        <v>101</v>
      </c>
      <c r="D7" s="23" t="s">
        <v>54</v>
      </c>
      <c r="E7" s="23" t="s">
        <v>55</v>
      </c>
      <c r="F7" s="23" t="s">
        <v>56</v>
      </c>
      <c r="G7" s="23" t="s">
        <v>57</v>
      </c>
      <c r="H7" s="23" t="s">
        <v>58</v>
      </c>
      <c r="I7" s="23" t="s">
        <v>59</v>
      </c>
      <c r="J7" s="23" t="s">
        <v>60</v>
      </c>
      <c r="K7" s="23" t="s">
        <v>61</v>
      </c>
      <c r="L7" s="23" t="s">
        <v>62</v>
      </c>
      <c r="M7" s="23" t="s">
        <v>63</v>
      </c>
      <c r="N7" s="23" t="s">
        <v>99</v>
      </c>
      <c r="O7" s="23" t="s">
        <v>102</v>
      </c>
    </row>
    <row r="8" spans="1:20">
      <c r="A8" s="7" t="s">
        <v>1</v>
      </c>
      <c r="B8" s="25">
        <v>5968</v>
      </c>
      <c r="C8" s="25">
        <v>6432</v>
      </c>
      <c r="D8" s="25">
        <v>6456</v>
      </c>
      <c r="E8" s="25">
        <v>6529</v>
      </c>
      <c r="F8" s="25">
        <v>6820</v>
      </c>
      <c r="G8" s="25">
        <v>7087</v>
      </c>
      <c r="H8" s="25">
        <v>6842</v>
      </c>
      <c r="I8" s="25">
        <v>6889</v>
      </c>
      <c r="J8" s="25">
        <v>7743</v>
      </c>
      <c r="K8" s="25">
        <v>7918</v>
      </c>
      <c r="L8" s="25">
        <v>7476</v>
      </c>
      <c r="M8" s="25">
        <v>8373</v>
      </c>
      <c r="N8" s="25">
        <v>8132</v>
      </c>
      <c r="O8" s="25">
        <v>9964</v>
      </c>
      <c r="P8" s="49"/>
    </row>
    <row r="9" spans="1:20">
      <c r="A9" s="7" t="s">
        <v>2</v>
      </c>
      <c r="B9" s="25">
        <v>26671</v>
      </c>
      <c r="C9" s="25">
        <v>25124</v>
      </c>
      <c r="D9" s="25">
        <v>28596</v>
      </c>
      <c r="E9" s="25">
        <v>31163</v>
      </c>
      <c r="F9" s="25">
        <v>28184</v>
      </c>
      <c r="G9" s="25">
        <v>31199</v>
      </c>
      <c r="H9" s="25">
        <v>31451</v>
      </c>
      <c r="I9" s="25">
        <v>29011</v>
      </c>
      <c r="J9" s="25">
        <v>29103</v>
      </c>
      <c r="K9" s="25">
        <v>29781</v>
      </c>
      <c r="L9" s="25">
        <v>31337</v>
      </c>
      <c r="M9" s="25">
        <v>32737</v>
      </c>
      <c r="N9" s="25">
        <v>33560</v>
      </c>
      <c r="O9" s="25">
        <v>33376</v>
      </c>
      <c r="P9" s="49"/>
    </row>
    <row r="10" spans="1:20">
      <c r="A10" s="7" t="s">
        <v>3</v>
      </c>
      <c r="B10" s="25">
        <v>9254</v>
      </c>
      <c r="C10" s="25">
        <v>8795</v>
      </c>
      <c r="D10" s="25">
        <v>8998</v>
      </c>
      <c r="E10" s="25">
        <v>8304</v>
      </c>
      <c r="F10" s="25">
        <v>8362</v>
      </c>
      <c r="G10" s="25">
        <v>9765</v>
      </c>
      <c r="H10" s="25">
        <v>7626</v>
      </c>
      <c r="I10" s="25">
        <v>7376</v>
      </c>
      <c r="J10" s="25">
        <v>8187</v>
      </c>
      <c r="K10" s="25">
        <v>8741</v>
      </c>
      <c r="L10" s="25">
        <v>8405</v>
      </c>
      <c r="M10" s="25">
        <v>9675</v>
      </c>
      <c r="N10" s="25">
        <v>10340</v>
      </c>
      <c r="O10" s="25">
        <v>10191</v>
      </c>
      <c r="P10" s="49"/>
    </row>
    <row r="11" spans="1:20">
      <c r="A11" s="7" t="s">
        <v>4</v>
      </c>
      <c r="B11" s="25">
        <v>12730</v>
      </c>
      <c r="C11" s="25">
        <v>13743</v>
      </c>
      <c r="D11" s="25">
        <v>14352</v>
      </c>
      <c r="E11" s="25">
        <v>15877</v>
      </c>
      <c r="F11" s="25">
        <v>14714</v>
      </c>
      <c r="G11" s="25">
        <v>14336</v>
      </c>
      <c r="H11" s="25">
        <v>12553</v>
      </c>
      <c r="I11" s="25">
        <v>13218</v>
      </c>
      <c r="J11" s="25">
        <v>14760</v>
      </c>
      <c r="K11" s="25">
        <v>14715</v>
      </c>
      <c r="L11" s="25">
        <v>15198</v>
      </c>
      <c r="M11" s="25">
        <v>15579</v>
      </c>
      <c r="N11" s="25">
        <v>15376</v>
      </c>
      <c r="O11" s="25">
        <v>14037</v>
      </c>
      <c r="P11" s="49"/>
    </row>
    <row r="12" spans="1:20">
      <c r="A12" s="7" t="s">
        <v>5</v>
      </c>
      <c r="B12" s="25">
        <v>12473</v>
      </c>
      <c r="C12" s="25">
        <v>11002</v>
      </c>
      <c r="D12" s="25">
        <v>11975</v>
      </c>
      <c r="E12" s="25">
        <v>12326</v>
      </c>
      <c r="F12" s="25">
        <v>12010</v>
      </c>
      <c r="G12" s="25">
        <v>10440</v>
      </c>
      <c r="H12" s="25">
        <v>11880</v>
      </c>
      <c r="I12" s="25">
        <v>10576</v>
      </c>
      <c r="J12" s="25">
        <v>11867</v>
      </c>
      <c r="K12" s="25">
        <v>11521</v>
      </c>
      <c r="L12" s="25">
        <v>11413</v>
      </c>
      <c r="M12" s="25">
        <v>12352</v>
      </c>
      <c r="N12" s="25">
        <v>13745</v>
      </c>
      <c r="O12" s="25">
        <v>13755</v>
      </c>
      <c r="P12" s="49"/>
    </row>
    <row r="13" spans="1:20">
      <c r="A13" s="7" t="s">
        <v>6</v>
      </c>
      <c r="B13" s="25">
        <v>26498</v>
      </c>
      <c r="C13" s="25">
        <v>28128</v>
      </c>
      <c r="D13" s="25">
        <v>28554</v>
      </c>
      <c r="E13" s="25">
        <v>28554</v>
      </c>
      <c r="F13" s="25">
        <v>26915</v>
      </c>
      <c r="G13" s="25">
        <v>27834</v>
      </c>
      <c r="H13" s="25">
        <v>28250</v>
      </c>
      <c r="I13" s="25">
        <v>27767</v>
      </c>
      <c r="J13" s="25">
        <v>30141</v>
      </c>
      <c r="K13" s="25">
        <v>29514</v>
      </c>
      <c r="L13" s="25">
        <v>30100</v>
      </c>
      <c r="M13" s="25">
        <v>30950</v>
      </c>
      <c r="N13" s="25">
        <v>32025</v>
      </c>
      <c r="O13" s="25">
        <v>30998</v>
      </c>
      <c r="P13" s="49"/>
    </row>
    <row r="14" spans="1:20">
      <c r="A14" s="7" t="s">
        <v>7</v>
      </c>
      <c r="B14" s="25">
        <v>10487</v>
      </c>
      <c r="C14" s="25">
        <v>10414</v>
      </c>
      <c r="D14" s="25">
        <v>10611</v>
      </c>
      <c r="E14" s="25">
        <v>11735</v>
      </c>
      <c r="F14" s="25">
        <v>11355</v>
      </c>
      <c r="G14" s="25">
        <v>12840</v>
      </c>
      <c r="H14" s="25">
        <v>13314</v>
      </c>
      <c r="I14" s="25">
        <v>13022</v>
      </c>
      <c r="J14" s="25">
        <v>15812</v>
      </c>
      <c r="K14" s="25">
        <v>17017</v>
      </c>
      <c r="L14" s="25">
        <v>17163</v>
      </c>
      <c r="M14" s="25">
        <v>17368</v>
      </c>
      <c r="N14" s="25">
        <v>17669</v>
      </c>
      <c r="O14" s="25">
        <v>16434</v>
      </c>
      <c r="P14" s="49"/>
    </row>
    <row r="15" spans="1:20">
      <c r="A15" s="7" t="s">
        <v>8</v>
      </c>
      <c r="B15" s="25">
        <v>9946</v>
      </c>
      <c r="C15" s="25">
        <v>9137</v>
      </c>
      <c r="D15" s="25">
        <v>8896</v>
      </c>
      <c r="E15" s="25">
        <v>9748</v>
      </c>
      <c r="F15" s="25">
        <v>8965</v>
      </c>
      <c r="G15" s="25">
        <v>8987</v>
      </c>
      <c r="H15" s="25">
        <v>9478</v>
      </c>
      <c r="I15" s="25">
        <v>9478</v>
      </c>
      <c r="J15" s="25">
        <v>9478</v>
      </c>
      <c r="K15" s="25">
        <v>7420</v>
      </c>
      <c r="L15" s="25">
        <v>9258</v>
      </c>
      <c r="M15" s="25">
        <v>7303</v>
      </c>
      <c r="N15" s="25">
        <v>9135</v>
      </c>
      <c r="O15" s="25">
        <v>9135</v>
      </c>
      <c r="P15" s="49"/>
    </row>
    <row r="16" spans="1:20">
      <c r="A16" s="7" t="s">
        <v>22</v>
      </c>
      <c r="B16" s="25">
        <v>2456</v>
      </c>
      <c r="C16" s="25">
        <v>2231</v>
      </c>
      <c r="D16" s="25">
        <v>2456</v>
      </c>
      <c r="E16" s="25">
        <v>2456</v>
      </c>
      <c r="F16" s="25">
        <v>1679</v>
      </c>
      <c r="G16" s="25">
        <v>2294</v>
      </c>
      <c r="H16" s="25">
        <v>1550</v>
      </c>
      <c r="I16" s="25">
        <v>344</v>
      </c>
      <c r="J16" s="25">
        <v>344</v>
      </c>
      <c r="K16" s="25">
        <v>642</v>
      </c>
      <c r="L16" s="25">
        <v>867</v>
      </c>
      <c r="M16" s="25">
        <v>642</v>
      </c>
      <c r="N16" s="25">
        <v>642</v>
      </c>
      <c r="O16" s="25">
        <v>642</v>
      </c>
      <c r="P16" s="49"/>
    </row>
    <row r="17" spans="1:16">
      <c r="A17" s="7" t="s">
        <v>9</v>
      </c>
      <c r="B17" s="25">
        <v>7512</v>
      </c>
      <c r="C17" s="25">
        <v>8898</v>
      </c>
      <c r="D17" s="25">
        <v>9479</v>
      </c>
      <c r="E17" s="25">
        <v>10920</v>
      </c>
      <c r="F17" s="25">
        <v>9986</v>
      </c>
      <c r="G17" s="25">
        <v>13672</v>
      </c>
      <c r="H17" s="25">
        <v>13342</v>
      </c>
      <c r="I17" s="25">
        <v>12610</v>
      </c>
      <c r="J17" s="25">
        <v>13648</v>
      </c>
      <c r="K17" s="25">
        <v>13648</v>
      </c>
      <c r="L17" s="25">
        <v>12476</v>
      </c>
      <c r="M17" s="25">
        <v>12541</v>
      </c>
      <c r="N17" s="25">
        <v>13550</v>
      </c>
      <c r="O17" s="25">
        <v>13550</v>
      </c>
      <c r="P17" s="49"/>
    </row>
    <row r="18" spans="1:16">
      <c r="A18" s="7" t="s">
        <v>10</v>
      </c>
      <c r="B18" s="25">
        <v>8095</v>
      </c>
      <c r="C18" s="25">
        <v>11871</v>
      </c>
      <c r="D18" s="25">
        <v>10532</v>
      </c>
      <c r="E18" s="25">
        <v>12081</v>
      </c>
      <c r="F18" s="25">
        <v>11179</v>
      </c>
      <c r="G18" s="25">
        <v>10981</v>
      </c>
      <c r="H18" s="25">
        <v>11558</v>
      </c>
      <c r="I18" s="25">
        <v>10471</v>
      </c>
      <c r="J18" s="25">
        <v>10749</v>
      </c>
      <c r="K18" s="25">
        <v>11549</v>
      </c>
      <c r="L18" s="25">
        <v>12170</v>
      </c>
      <c r="M18" s="25">
        <v>11420</v>
      </c>
      <c r="N18" s="25">
        <v>10928</v>
      </c>
      <c r="O18" s="25">
        <v>8250</v>
      </c>
      <c r="P18" s="49"/>
    </row>
    <row r="19" spans="1:16">
      <c r="A19" s="7" t="s">
        <v>11</v>
      </c>
      <c r="B19" s="25">
        <v>58895</v>
      </c>
      <c r="C19" s="25">
        <v>56178</v>
      </c>
      <c r="D19" s="25">
        <v>57947</v>
      </c>
      <c r="E19" s="25">
        <v>60265</v>
      </c>
      <c r="F19" s="25">
        <v>57758</v>
      </c>
      <c r="G19" s="25">
        <v>56387</v>
      </c>
      <c r="H19" s="25">
        <v>51713</v>
      </c>
      <c r="I19" s="25">
        <v>51242</v>
      </c>
      <c r="J19" s="25">
        <v>54185</v>
      </c>
      <c r="K19" s="25">
        <v>58313</v>
      </c>
      <c r="L19" s="25">
        <v>56646</v>
      </c>
      <c r="M19" s="25">
        <v>57602</v>
      </c>
      <c r="N19" s="25">
        <v>57746</v>
      </c>
      <c r="O19" s="25">
        <v>53151</v>
      </c>
      <c r="P19" s="49"/>
    </row>
    <row r="20" spans="1:16">
      <c r="A20" s="7" t="s">
        <v>12</v>
      </c>
      <c r="B20" s="25">
        <v>11421</v>
      </c>
      <c r="C20" s="25">
        <v>9480</v>
      </c>
      <c r="D20" s="25">
        <v>12596</v>
      </c>
      <c r="E20" s="25">
        <v>11768</v>
      </c>
      <c r="F20" s="25">
        <v>11498</v>
      </c>
      <c r="G20" s="25">
        <v>11666</v>
      </c>
      <c r="H20" s="25">
        <v>12110</v>
      </c>
      <c r="I20" s="25">
        <v>11316</v>
      </c>
      <c r="J20" s="25">
        <v>11484</v>
      </c>
      <c r="K20" s="25">
        <v>12625</v>
      </c>
      <c r="L20" s="25">
        <v>12742</v>
      </c>
      <c r="M20" s="25">
        <v>12571</v>
      </c>
      <c r="N20" s="25">
        <v>12101</v>
      </c>
      <c r="O20" s="25">
        <v>11551</v>
      </c>
      <c r="P20" s="49"/>
    </row>
    <row r="21" spans="1:16">
      <c r="A21" s="7" t="s">
        <v>13</v>
      </c>
      <c r="B21" s="25">
        <v>9534</v>
      </c>
      <c r="C21" s="25">
        <v>7220</v>
      </c>
      <c r="D21" s="25">
        <v>7979</v>
      </c>
      <c r="E21" s="25">
        <v>7779</v>
      </c>
      <c r="F21" s="25">
        <v>7348</v>
      </c>
      <c r="G21" s="25">
        <v>7056</v>
      </c>
      <c r="H21" s="25">
        <v>7078</v>
      </c>
      <c r="I21" s="25">
        <v>7078</v>
      </c>
      <c r="J21" s="25">
        <v>7104</v>
      </c>
      <c r="K21" s="25">
        <v>6960</v>
      </c>
      <c r="L21" s="25">
        <v>7104</v>
      </c>
      <c r="M21" s="25">
        <v>7204</v>
      </c>
      <c r="N21" s="25">
        <v>7348</v>
      </c>
      <c r="O21" s="25">
        <v>7204</v>
      </c>
      <c r="P21" s="49"/>
    </row>
    <row r="22" spans="1:16">
      <c r="A22" s="7" t="s">
        <v>14</v>
      </c>
      <c r="B22" s="25">
        <v>9501</v>
      </c>
      <c r="C22" s="25">
        <v>9557</v>
      </c>
      <c r="D22" s="25">
        <v>11001</v>
      </c>
      <c r="E22" s="25">
        <v>11239</v>
      </c>
      <c r="F22" s="25">
        <v>13134</v>
      </c>
      <c r="G22" s="25">
        <v>12229</v>
      </c>
      <c r="H22" s="25">
        <v>11017</v>
      </c>
      <c r="I22" s="25">
        <v>11365</v>
      </c>
      <c r="J22" s="25">
        <v>11225</v>
      </c>
      <c r="K22" s="25">
        <v>11937</v>
      </c>
      <c r="L22" s="25">
        <v>12617</v>
      </c>
      <c r="M22" s="25">
        <v>12193</v>
      </c>
      <c r="N22" s="25">
        <v>11979</v>
      </c>
      <c r="O22" s="25">
        <v>12427</v>
      </c>
      <c r="P22" s="49"/>
    </row>
    <row r="23" spans="1:16">
      <c r="A23" s="7" t="s">
        <v>15</v>
      </c>
      <c r="B23" s="25">
        <v>20757</v>
      </c>
      <c r="C23" s="25">
        <v>21396</v>
      </c>
      <c r="D23" s="25">
        <v>23601</v>
      </c>
      <c r="E23" s="25">
        <v>23806</v>
      </c>
      <c r="F23" s="25">
        <v>22177</v>
      </c>
      <c r="G23" s="25">
        <v>23761</v>
      </c>
      <c r="H23" s="25">
        <v>21605</v>
      </c>
      <c r="I23" s="25">
        <v>21224</v>
      </c>
      <c r="J23" s="25">
        <v>22637</v>
      </c>
      <c r="K23" s="25">
        <v>22832</v>
      </c>
      <c r="L23" s="25">
        <v>24197</v>
      </c>
      <c r="M23" s="25">
        <v>25536</v>
      </c>
      <c r="N23" s="25">
        <v>27440</v>
      </c>
      <c r="O23" s="25">
        <v>26457</v>
      </c>
      <c r="P23" s="49"/>
    </row>
    <row r="24" spans="1:16">
      <c r="A24" s="7" t="s">
        <v>16</v>
      </c>
      <c r="B24" s="25">
        <v>13882</v>
      </c>
      <c r="C24" s="25">
        <v>10236</v>
      </c>
      <c r="D24" s="25">
        <v>10623</v>
      </c>
      <c r="E24" s="25">
        <v>9850</v>
      </c>
      <c r="F24" s="25">
        <v>11627</v>
      </c>
      <c r="G24" s="25">
        <v>15286</v>
      </c>
      <c r="H24" s="25">
        <v>13260</v>
      </c>
      <c r="I24" s="25">
        <v>11412</v>
      </c>
      <c r="J24" s="25">
        <v>13192</v>
      </c>
      <c r="K24" s="25">
        <v>13192</v>
      </c>
      <c r="L24" s="25">
        <v>13701</v>
      </c>
      <c r="M24" s="25">
        <v>12739</v>
      </c>
      <c r="N24" s="25">
        <v>14208</v>
      </c>
      <c r="O24" s="25">
        <v>13213</v>
      </c>
      <c r="P24" s="49"/>
    </row>
    <row r="25" spans="1:16">
      <c r="A25" s="7" t="s">
        <v>17</v>
      </c>
      <c r="B25" s="25">
        <v>24240</v>
      </c>
      <c r="C25" s="25">
        <v>26865</v>
      </c>
      <c r="D25" s="25">
        <v>25169</v>
      </c>
      <c r="E25" s="25">
        <v>24147</v>
      </c>
      <c r="F25" s="25">
        <v>22710</v>
      </c>
      <c r="G25" s="25">
        <v>24414</v>
      </c>
      <c r="H25" s="25">
        <v>21091</v>
      </c>
      <c r="I25" s="25">
        <v>21273</v>
      </c>
      <c r="J25" s="25">
        <v>25254</v>
      </c>
      <c r="K25" s="25">
        <v>24781</v>
      </c>
      <c r="L25" s="25">
        <v>23793</v>
      </c>
      <c r="M25" s="25">
        <v>25508</v>
      </c>
      <c r="N25" s="25">
        <v>27024</v>
      </c>
      <c r="O25" s="25">
        <v>25974</v>
      </c>
      <c r="P25" s="49"/>
    </row>
    <row r="26" spans="1:16">
      <c r="A26" s="7" t="s">
        <v>18</v>
      </c>
      <c r="B26" s="25">
        <v>11299</v>
      </c>
      <c r="C26" s="25">
        <v>10139</v>
      </c>
      <c r="D26" s="25">
        <v>11532</v>
      </c>
      <c r="E26" s="25">
        <v>10374</v>
      </c>
      <c r="F26" s="25">
        <v>10959</v>
      </c>
      <c r="G26" s="25">
        <v>11524</v>
      </c>
      <c r="H26" s="25">
        <v>12772</v>
      </c>
      <c r="I26" s="25">
        <v>10525</v>
      </c>
      <c r="J26" s="25">
        <v>11597</v>
      </c>
      <c r="K26" s="25">
        <v>11597</v>
      </c>
      <c r="L26" s="25">
        <v>10785</v>
      </c>
      <c r="M26" s="25">
        <v>10274</v>
      </c>
      <c r="N26" s="25">
        <v>11216</v>
      </c>
      <c r="O26" s="25">
        <v>13592</v>
      </c>
      <c r="P26" s="49"/>
    </row>
    <row r="27" spans="1:16">
      <c r="A27" s="7" t="s">
        <v>19</v>
      </c>
      <c r="B27" s="25">
        <v>11663</v>
      </c>
      <c r="C27" s="25">
        <v>11339</v>
      </c>
      <c r="D27" s="25">
        <v>11764</v>
      </c>
      <c r="E27" s="25">
        <v>12716</v>
      </c>
      <c r="F27" s="25">
        <v>12605</v>
      </c>
      <c r="G27" s="25">
        <v>13065</v>
      </c>
      <c r="H27" s="25">
        <v>11368</v>
      </c>
      <c r="I27" s="25">
        <v>11215</v>
      </c>
      <c r="J27" s="25">
        <v>11849</v>
      </c>
      <c r="K27" s="25">
        <v>12406</v>
      </c>
      <c r="L27" s="25">
        <v>12839</v>
      </c>
      <c r="M27" s="25">
        <v>13440</v>
      </c>
      <c r="N27" s="25">
        <v>13699</v>
      </c>
      <c r="O27" s="25">
        <v>13679</v>
      </c>
      <c r="P27" s="49"/>
    </row>
    <row r="28" spans="1:16">
      <c r="A28" s="7" t="s">
        <v>20</v>
      </c>
      <c r="B28" s="25">
        <v>21253</v>
      </c>
      <c r="C28" s="25">
        <v>21471</v>
      </c>
      <c r="D28" s="25">
        <v>20987</v>
      </c>
      <c r="E28" s="25">
        <v>22599</v>
      </c>
      <c r="F28" s="25">
        <v>22015</v>
      </c>
      <c r="G28" s="25">
        <v>22204</v>
      </c>
      <c r="H28" s="25">
        <v>21836</v>
      </c>
      <c r="I28" s="25">
        <v>22345</v>
      </c>
      <c r="J28" s="25">
        <v>22603</v>
      </c>
      <c r="K28" s="25">
        <v>22942</v>
      </c>
      <c r="L28" s="25">
        <v>22408</v>
      </c>
      <c r="M28" s="25">
        <v>22894</v>
      </c>
      <c r="N28" s="25">
        <v>22441</v>
      </c>
      <c r="O28" s="25">
        <v>21697</v>
      </c>
      <c r="P28" s="49"/>
    </row>
    <row r="29" spans="1:16">
      <c r="A29" s="7" t="s">
        <v>21</v>
      </c>
      <c r="B29" s="25">
        <v>36506</v>
      </c>
      <c r="C29" s="25">
        <v>38249</v>
      </c>
      <c r="D29" s="25">
        <v>42057</v>
      </c>
      <c r="E29" s="25">
        <v>40623</v>
      </c>
      <c r="F29" s="25">
        <v>40708</v>
      </c>
      <c r="G29" s="25">
        <v>38797</v>
      </c>
      <c r="H29" s="25">
        <v>39911</v>
      </c>
      <c r="I29" s="25">
        <v>40414</v>
      </c>
      <c r="J29" s="25">
        <v>40458</v>
      </c>
      <c r="K29" s="25">
        <v>40621</v>
      </c>
      <c r="L29" s="25">
        <v>38886</v>
      </c>
      <c r="M29" s="25">
        <v>40808</v>
      </c>
      <c r="N29" s="25">
        <v>41103</v>
      </c>
      <c r="O29" s="25">
        <v>41784</v>
      </c>
      <c r="P29" s="49"/>
    </row>
    <row r="30" spans="1:16" s="51" customFormat="1">
      <c r="A30" s="52" t="s">
        <v>0</v>
      </c>
      <c r="B30" s="53">
        <f t="shared" ref="B30:C30" si="0">SUM(B8:B29)</f>
        <v>361041</v>
      </c>
      <c r="C30" s="53">
        <f t="shared" si="0"/>
        <v>357905</v>
      </c>
      <c r="D30" s="53">
        <f t="shared" ref="D30:M30" si="1">SUM(D8:D29)</f>
        <v>376161</v>
      </c>
      <c r="E30" s="53">
        <f t="shared" si="1"/>
        <v>384859</v>
      </c>
      <c r="F30" s="53">
        <f t="shared" si="1"/>
        <v>372708</v>
      </c>
      <c r="G30" s="53">
        <f t="shared" si="1"/>
        <v>385824</v>
      </c>
      <c r="H30" s="53">
        <f t="shared" si="1"/>
        <v>371605</v>
      </c>
      <c r="I30" s="53">
        <f t="shared" si="1"/>
        <v>360171</v>
      </c>
      <c r="J30" s="53">
        <f t="shared" si="1"/>
        <v>383420</v>
      </c>
      <c r="K30" s="53">
        <f t="shared" si="1"/>
        <v>390672</v>
      </c>
      <c r="L30" s="53">
        <f t="shared" si="1"/>
        <v>391581</v>
      </c>
      <c r="M30" s="53">
        <f t="shared" si="1"/>
        <v>399709</v>
      </c>
      <c r="N30" s="53">
        <f t="shared" ref="N30:O30" si="2">SUM(N8:N29)</f>
        <v>411407</v>
      </c>
      <c r="O30" s="53">
        <f t="shared" si="2"/>
        <v>401061</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dimension ref="A1:T30"/>
  <sheetViews>
    <sheetView workbookViewId="0"/>
  </sheetViews>
  <sheetFormatPr baseColWidth="10" defaultColWidth="4.7109375" defaultRowHeight="12"/>
  <cols>
    <col min="1" max="1" width="29.140625" style="49" customWidth="1"/>
    <col min="2" max="4" width="6.85546875" style="49" bestFit="1" customWidth="1"/>
    <col min="5" max="13" width="6.85546875" style="50" bestFit="1" customWidth="1"/>
    <col min="14" max="15" width="6.85546875" style="50" customWidth="1"/>
    <col min="16" max="16" width="6.85546875" style="50" bestFit="1" customWidth="1"/>
    <col min="17" max="16384" width="4.7109375" style="49"/>
  </cols>
  <sheetData>
    <row r="1" spans="1:20" s="38" customFormat="1" ht="12.75">
      <c r="D1" s="39"/>
      <c r="E1" s="39"/>
      <c r="F1" s="39"/>
      <c r="G1" s="39"/>
      <c r="H1" s="39"/>
      <c r="I1" s="39"/>
      <c r="J1" s="39"/>
      <c r="K1" s="39"/>
      <c r="L1" s="39"/>
      <c r="M1" s="39"/>
      <c r="N1" s="39"/>
      <c r="O1" s="39"/>
      <c r="P1" s="39"/>
      <c r="Q1" s="39"/>
      <c r="R1" s="39"/>
      <c r="S1" s="39"/>
      <c r="T1" s="39"/>
    </row>
    <row r="2" spans="1:20" s="42" customFormat="1" ht="12.75">
      <c r="A2" s="40" t="s">
        <v>49</v>
      </c>
      <c r="B2" s="40"/>
      <c r="C2" s="40"/>
      <c r="D2" s="41"/>
      <c r="E2" s="41"/>
      <c r="F2" s="41"/>
      <c r="G2" s="41"/>
      <c r="H2" s="41"/>
      <c r="I2" s="41"/>
      <c r="J2" s="41"/>
      <c r="K2" s="41"/>
      <c r="L2" s="41"/>
      <c r="M2" s="41"/>
      <c r="N2" s="41"/>
      <c r="O2" s="41"/>
      <c r="P2" s="41"/>
      <c r="Q2" s="41"/>
      <c r="R2" s="41"/>
      <c r="S2" s="41"/>
      <c r="T2" s="41"/>
    </row>
    <row r="3" spans="1:20" s="38" customFormat="1" ht="12.75">
      <c r="D3" s="39"/>
      <c r="E3" s="39"/>
      <c r="F3" s="39"/>
      <c r="G3" s="39"/>
      <c r="H3" s="39"/>
      <c r="I3" s="39"/>
      <c r="J3" s="39"/>
      <c r="K3" s="39"/>
      <c r="L3" s="39"/>
      <c r="M3" s="39"/>
      <c r="N3" s="39"/>
      <c r="O3" s="39"/>
      <c r="P3" s="39"/>
      <c r="Q3" s="39"/>
      <c r="R3" s="39"/>
      <c r="S3" s="39"/>
      <c r="T3" s="39"/>
    </row>
    <row r="4" spans="1:20" s="38" customFormat="1" ht="12.75">
      <c r="D4" s="39"/>
      <c r="E4" s="39"/>
      <c r="F4" s="39"/>
      <c r="G4" s="39"/>
      <c r="H4" s="39"/>
      <c r="I4" s="39"/>
      <c r="J4" s="39"/>
      <c r="K4" s="39"/>
      <c r="L4" s="39"/>
      <c r="M4" s="39"/>
      <c r="N4" s="39"/>
      <c r="O4" s="39"/>
      <c r="P4" s="39"/>
      <c r="Q4" s="39"/>
      <c r="R4" s="39"/>
      <c r="S4" s="39"/>
      <c r="T4" s="39"/>
    </row>
    <row r="5" spans="1:20" ht="12.75">
      <c r="A5" s="48" t="s">
        <v>97</v>
      </c>
      <c r="B5" s="48"/>
      <c r="C5" s="48"/>
    </row>
    <row r="6" spans="1:20" ht="3" customHeight="1"/>
    <row r="7" spans="1:20" s="51" customFormat="1">
      <c r="A7" s="12"/>
      <c r="B7" s="13" t="s">
        <v>100</v>
      </c>
      <c r="C7" s="13" t="s">
        <v>101</v>
      </c>
      <c r="D7" s="13" t="s">
        <v>54</v>
      </c>
      <c r="E7" s="13" t="s">
        <v>55</v>
      </c>
      <c r="F7" s="13" t="s">
        <v>56</v>
      </c>
      <c r="G7" s="13" t="s">
        <v>57</v>
      </c>
      <c r="H7" s="13" t="s">
        <v>58</v>
      </c>
      <c r="I7" s="13" t="s">
        <v>59</v>
      </c>
      <c r="J7" s="13" t="s">
        <v>60</v>
      </c>
      <c r="K7" s="13" t="s">
        <v>61</v>
      </c>
      <c r="L7" s="13" t="s">
        <v>62</v>
      </c>
      <c r="M7" s="13" t="s">
        <v>63</v>
      </c>
      <c r="N7" s="13" t="s">
        <v>99</v>
      </c>
      <c r="O7" s="13" t="s">
        <v>102</v>
      </c>
    </row>
    <row r="8" spans="1:20">
      <c r="A8" s="7" t="s">
        <v>1</v>
      </c>
      <c r="B8" s="28">
        <v>35267</v>
      </c>
      <c r="C8" s="28">
        <v>39155</v>
      </c>
      <c r="D8" s="28">
        <v>39548</v>
      </c>
      <c r="E8" s="28">
        <v>40076</v>
      </c>
      <c r="F8" s="28">
        <v>42247</v>
      </c>
      <c r="G8" s="28">
        <v>44232</v>
      </c>
      <c r="H8" s="28">
        <v>40930</v>
      </c>
      <c r="I8" s="28">
        <v>43459</v>
      </c>
      <c r="J8" s="28">
        <v>57225</v>
      </c>
      <c r="K8" s="28">
        <v>57741</v>
      </c>
      <c r="L8" s="28">
        <v>47777</v>
      </c>
      <c r="M8" s="28">
        <v>57754</v>
      </c>
      <c r="N8" s="28">
        <v>57674</v>
      </c>
      <c r="O8" s="28">
        <v>72152</v>
      </c>
      <c r="P8" s="49"/>
      <c r="Q8" s="54"/>
      <c r="R8" s="54"/>
    </row>
    <row r="9" spans="1:20">
      <c r="A9" s="7" t="s">
        <v>2</v>
      </c>
      <c r="B9" s="28">
        <v>94341</v>
      </c>
      <c r="C9" s="28">
        <v>96485</v>
      </c>
      <c r="D9" s="28">
        <v>109289</v>
      </c>
      <c r="E9" s="28">
        <v>136300</v>
      </c>
      <c r="F9" s="28">
        <v>128775</v>
      </c>
      <c r="G9" s="28">
        <v>157900</v>
      </c>
      <c r="H9" s="28">
        <v>160412</v>
      </c>
      <c r="I9" s="28">
        <v>148105</v>
      </c>
      <c r="J9" s="28">
        <v>147512</v>
      </c>
      <c r="K9" s="28">
        <v>151921</v>
      </c>
      <c r="L9" s="28">
        <v>161347</v>
      </c>
      <c r="M9" s="28">
        <v>170903</v>
      </c>
      <c r="N9" s="28">
        <v>175120</v>
      </c>
      <c r="O9" s="28">
        <v>182636</v>
      </c>
      <c r="P9" s="49"/>
    </row>
    <row r="10" spans="1:20">
      <c r="A10" s="7" t="s">
        <v>3</v>
      </c>
      <c r="B10" s="28">
        <v>45036</v>
      </c>
      <c r="C10" s="28">
        <v>35539</v>
      </c>
      <c r="D10" s="28">
        <v>37791</v>
      </c>
      <c r="E10" s="28">
        <v>35244</v>
      </c>
      <c r="F10" s="28">
        <v>44364</v>
      </c>
      <c r="G10" s="28">
        <v>55486</v>
      </c>
      <c r="H10" s="28">
        <v>37088</v>
      </c>
      <c r="I10" s="28">
        <v>39755</v>
      </c>
      <c r="J10" s="28">
        <v>43403</v>
      </c>
      <c r="K10" s="28">
        <v>47496</v>
      </c>
      <c r="L10" s="28">
        <v>45758</v>
      </c>
      <c r="M10" s="28">
        <v>67603</v>
      </c>
      <c r="N10" s="28">
        <v>81199</v>
      </c>
      <c r="O10" s="28">
        <v>76444</v>
      </c>
      <c r="P10" s="49"/>
    </row>
    <row r="11" spans="1:20">
      <c r="A11" s="7" t="s">
        <v>4</v>
      </c>
      <c r="B11" s="28">
        <v>45595</v>
      </c>
      <c r="C11" s="28">
        <v>44897</v>
      </c>
      <c r="D11" s="28">
        <v>47928</v>
      </c>
      <c r="E11" s="28">
        <v>55286</v>
      </c>
      <c r="F11" s="28">
        <v>53181</v>
      </c>
      <c r="G11" s="28">
        <v>56539</v>
      </c>
      <c r="H11" s="28">
        <v>52261</v>
      </c>
      <c r="I11" s="28">
        <v>57444</v>
      </c>
      <c r="J11" s="28">
        <v>63974</v>
      </c>
      <c r="K11" s="28">
        <v>66412</v>
      </c>
      <c r="L11" s="28">
        <v>68523</v>
      </c>
      <c r="M11" s="28">
        <v>70446</v>
      </c>
      <c r="N11" s="28">
        <v>71133</v>
      </c>
      <c r="O11" s="28">
        <v>71986</v>
      </c>
      <c r="P11" s="49"/>
    </row>
    <row r="12" spans="1:20">
      <c r="A12" s="7" t="s">
        <v>5</v>
      </c>
      <c r="B12" s="28">
        <v>72016</v>
      </c>
      <c r="C12" s="28">
        <v>56569</v>
      </c>
      <c r="D12" s="28">
        <v>59407</v>
      </c>
      <c r="E12" s="28">
        <v>67412</v>
      </c>
      <c r="F12" s="28">
        <v>68574</v>
      </c>
      <c r="G12" s="28">
        <v>60492</v>
      </c>
      <c r="H12" s="28">
        <v>69515</v>
      </c>
      <c r="I12" s="28">
        <v>67045</v>
      </c>
      <c r="J12" s="28">
        <v>73012</v>
      </c>
      <c r="K12" s="28">
        <v>76978</v>
      </c>
      <c r="L12" s="28">
        <v>78077</v>
      </c>
      <c r="M12" s="28">
        <v>82464</v>
      </c>
      <c r="N12" s="28">
        <v>102893</v>
      </c>
      <c r="O12" s="28">
        <v>103901</v>
      </c>
      <c r="P12" s="49"/>
    </row>
    <row r="13" spans="1:20">
      <c r="A13" s="7" t="s">
        <v>6</v>
      </c>
      <c r="B13" s="28">
        <v>87293</v>
      </c>
      <c r="C13" s="28">
        <v>89921</v>
      </c>
      <c r="D13" s="28">
        <v>92658</v>
      </c>
      <c r="E13" s="28">
        <v>89069</v>
      </c>
      <c r="F13" s="28">
        <v>93570</v>
      </c>
      <c r="G13" s="28">
        <v>99524</v>
      </c>
      <c r="H13" s="28">
        <v>109262</v>
      </c>
      <c r="I13" s="28">
        <v>119134</v>
      </c>
      <c r="J13" s="28">
        <v>127424</v>
      </c>
      <c r="K13" s="28">
        <v>123745</v>
      </c>
      <c r="L13" s="28">
        <v>126399</v>
      </c>
      <c r="M13" s="28">
        <v>132787</v>
      </c>
      <c r="N13" s="28">
        <v>139986</v>
      </c>
      <c r="O13" s="28">
        <v>143541</v>
      </c>
      <c r="P13" s="49"/>
    </row>
    <row r="14" spans="1:20">
      <c r="A14" s="7" t="s">
        <v>7</v>
      </c>
      <c r="B14" s="28">
        <v>53147</v>
      </c>
      <c r="C14" s="28">
        <v>44799</v>
      </c>
      <c r="D14" s="28">
        <v>45187</v>
      </c>
      <c r="E14" s="28">
        <v>57120</v>
      </c>
      <c r="F14" s="28">
        <v>63226</v>
      </c>
      <c r="G14" s="28">
        <v>71530</v>
      </c>
      <c r="H14" s="28">
        <v>67101</v>
      </c>
      <c r="I14" s="28">
        <v>70549</v>
      </c>
      <c r="J14" s="28">
        <v>101016</v>
      </c>
      <c r="K14" s="28">
        <v>108761</v>
      </c>
      <c r="L14" s="28">
        <v>113112</v>
      </c>
      <c r="M14" s="28">
        <v>110698</v>
      </c>
      <c r="N14" s="28">
        <v>116601</v>
      </c>
      <c r="O14" s="28">
        <v>105059</v>
      </c>
      <c r="P14" s="49"/>
    </row>
    <row r="15" spans="1:20">
      <c r="A15" s="7" t="s">
        <v>8</v>
      </c>
      <c r="B15" s="28">
        <v>48334</v>
      </c>
      <c r="C15" s="28">
        <v>46638</v>
      </c>
      <c r="D15" s="28">
        <v>46545</v>
      </c>
      <c r="E15" s="28">
        <v>56902</v>
      </c>
      <c r="F15" s="28">
        <v>51438</v>
      </c>
      <c r="G15" s="28">
        <v>53662</v>
      </c>
      <c r="H15" s="28">
        <v>65077</v>
      </c>
      <c r="I15" s="28">
        <v>61644</v>
      </c>
      <c r="J15" s="28">
        <v>58599</v>
      </c>
      <c r="K15" s="28">
        <v>38798</v>
      </c>
      <c r="L15" s="28">
        <v>64883</v>
      </c>
      <c r="M15" s="28">
        <v>53817</v>
      </c>
      <c r="N15" s="28">
        <v>68695</v>
      </c>
      <c r="O15" s="28">
        <v>69089</v>
      </c>
      <c r="P15" s="49"/>
    </row>
    <row r="16" spans="1:20">
      <c r="A16" s="7" t="s">
        <v>22</v>
      </c>
      <c r="B16" s="28">
        <v>5220</v>
      </c>
      <c r="C16" s="28">
        <v>5031</v>
      </c>
      <c r="D16" s="28">
        <v>5673</v>
      </c>
      <c r="E16" s="28">
        <v>5898</v>
      </c>
      <c r="F16" s="28">
        <v>5829</v>
      </c>
      <c r="G16" s="28">
        <v>5935</v>
      </c>
      <c r="H16" s="28">
        <v>3230</v>
      </c>
      <c r="I16" s="28">
        <v>1959</v>
      </c>
      <c r="J16" s="28">
        <v>2027</v>
      </c>
      <c r="K16" s="28">
        <v>2446</v>
      </c>
      <c r="L16" s="28">
        <v>2942</v>
      </c>
      <c r="M16" s="28">
        <v>2838</v>
      </c>
      <c r="N16" s="28">
        <v>3199</v>
      </c>
      <c r="O16" s="28">
        <v>3419</v>
      </c>
      <c r="P16" s="49"/>
    </row>
    <row r="17" spans="1:16">
      <c r="A17" s="7" t="s">
        <v>9</v>
      </c>
      <c r="B17" s="28">
        <v>38381</v>
      </c>
      <c r="C17" s="28">
        <v>26086</v>
      </c>
      <c r="D17" s="28">
        <v>51354</v>
      </c>
      <c r="E17" s="28">
        <v>59191</v>
      </c>
      <c r="F17" s="28">
        <v>55423</v>
      </c>
      <c r="G17" s="28">
        <v>87377</v>
      </c>
      <c r="H17" s="28">
        <v>85327</v>
      </c>
      <c r="I17" s="28">
        <v>86839</v>
      </c>
      <c r="J17" s="28">
        <v>87286</v>
      </c>
      <c r="K17" s="28">
        <v>87654</v>
      </c>
      <c r="L17" s="28">
        <v>74624</v>
      </c>
      <c r="M17" s="28">
        <v>76233</v>
      </c>
      <c r="N17" s="28">
        <v>79538</v>
      </c>
      <c r="O17" s="28">
        <v>85264</v>
      </c>
      <c r="P17" s="49"/>
    </row>
    <row r="18" spans="1:16">
      <c r="A18" s="7" t="s">
        <v>10</v>
      </c>
      <c r="B18" s="28">
        <v>37892</v>
      </c>
      <c r="C18" s="28">
        <v>54706</v>
      </c>
      <c r="D18" s="28">
        <v>55529</v>
      </c>
      <c r="E18" s="28">
        <v>66414</v>
      </c>
      <c r="F18" s="28">
        <v>61507</v>
      </c>
      <c r="G18" s="28">
        <v>59281</v>
      </c>
      <c r="H18" s="28">
        <v>60875</v>
      </c>
      <c r="I18" s="28">
        <v>57646</v>
      </c>
      <c r="J18" s="28">
        <v>60090</v>
      </c>
      <c r="K18" s="28">
        <v>63043</v>
      </c>
      <c r="L18" s="28">
        <v>71421</v>
      </c>
      <c r="M18" s="28">
        <v>69974</v>
      </c>
      <c r="N18" s="28">
        <v>68255</v>
      </c>
      <c r="O18" s="28">
        <v>45913</v>
      </c>
      <c r="P18" s="49"/>
    </row>
    <row r="19" spans="1:16">
      <c r="A19" s="7" t="s">
        <v>11</v>
      </c>
      <c r="B19" s="28">
        <v>384060.58114345279</v>
      </c>
      <c r="C19" s="28">
        <v>358014.62420866714</v>
      </c>
      <c r="D19" s="28">
        <v>366975.12710352195</v>
      </c>
      <c r="E19" s="28">
        <v>389833</v>
      </c>
      <c r="F19" s="28">
        <v>405286</v>
      </c>
      <c r="G19" s="28">
        <v>406072</v>
      </c>
      <c r="H19" s="28">
        <v>389096</v>
      </c>
      <c r="I19" s="28">
        <v>396391.61184835178</v>
      </c>
      <c r="J19" s="28">
        <v>402602</v>
      </c>
      <c r="K19" s="28">
        <v>428677.23514002073</v>
      </c>
      <c r="L19" s="28">
        <v>426310</v>
      </c>
      <c r="M19" s="28">
        <v>418886.72771223215</v>
      </c>
      <c r="N19" s="28">
        <v>427411</v>
      </c>
      <c r="O19" s="28">
        <v>403231</v>
      </c>
      <c r="P19" s="49"/>
    </row>
    <row r="20" spans="1:16">
      <c r="A20" s="7" t="s">
        <v>12</v>
      </c>
      <c r="B20" s="28">
        <v>65654</v>
      </c>
      <c r="C20" s="28">
        <v>53027</v>
      </c>
      <c r="D20" s="28">
        <v>60412</v>
      </c>
      <c r="E20" s="28">
        <v>63096</v>
      </c>
      <c r="F20" s="28">
        <v>71016</v>
      </c>
      <c r="G20" s="28">
        <v>73282</v>
      </c>
      <c r="H20" s="28">
        <v>83026</v>
      </c>
      <c r="I20" s="28">
        <v>76160</v>
      </c>
      <c r="J20" s="28">
        <v>81113</v>
      </c>
      <c r="K20" s="28">
        <v>89123</v>
      </c>
      <c r="L20" s="28">
        <v>89109</v>
      </c>
      <c r="M20" s="28">
        <v>89381</v>
      </c>
      <c r="N20" s="28">
        <v>90419</v>
      </c>
      <c r="O20" s="28">
        <v>93957</v>
      </c>
      <c r="P20" s="49"/>
    </row>
    <row r="21" spans="1:16">
      <c r="A21" s="7" t="s">
        <v>13</v>
      </c>
      <c r="B21" s="28">
        <v>37827</v>
      </c>
      <c r="C21" s="28">
        <v>18535</v>
      </c>
      <c r="D21" s="28">
        <v>22607</v>
      </c>
      <c r="E21" s="28">
        <v>23063</v>
      </c>
      <c r="F21" s="28">
        <v>22682</v>
      </c>
      <c r="G21" s="28">
        <v>24173</v>
      </c>
      <c r="H21" s="28">
        <v>24192</v>
      </c>
      <c r="I21" s="28">
        <v>25225</v>
      </c>
      <c r="J21" s="28">
        <v>25294</v>
      </c>
      <c r="K21" s="28">
        <v>25343</v>
      </c>
      <c r="L21" s="28">
        <v>27182</v>
      </c>
      <c r="M21" s="28">
        <v>27400</v>
      </c>
      <c r="N21" s="28">
        <v>30214</v>
      </c>
      <c r="O21" s="28">
        <v>31747</v>
      </c>
      <c r="P21" s="49"/>
    </row>
    <row r="22" spans="1:16">
      <c r="A22" s="7" t="s">
        <v>14</v>
      </c>
      <c r="B22" s="28">
        <v>44457</v>
      </c>
      <c r="C22" s="28">
        <v>46116</v>
      </c>
      <c r="D22" s="28">
        <v>57499</v>
      </c>
      <c r="E22" s="28">
        <v>63195</v>
      </c>
      <c r="F22" s="28">
        <v>73356</v>
      </c>
      <c r="G22" s="28">
        <v>69709</v>
      </c>
      <c r="H22" s="28">
        <v>66375</v>
      </c>
      <c r="I22" s="28">
        <v>70600</v>
      </c>
      <c r="J22" s="28">
        <v>69961</v>
      </c>
      <c r="K22" s="28">
        <v>71592</v>
      </c>
      <c r="L22" s="28">
        <v>77199</v>
      </c>
      <c r="M22" s="28">
        <v>78332</v>
      </c>
      <c r="N22" s="28">
        <v>79251</v>
      </c>
      <c r="O22" s="28">
        <v>84558</v>
      </c>
      <c r="P22" s="49"/>
    </row>
    <row r="23" spans="1:16">
      <c r="A23" s="7" t="s">
        <v>15</v>
      </c>
      <c r="B23" s="28">
        <v>62927</v>
      </c>
      <c r="C23" s="28">
        <v>68781</v>
      </c>
      <c r="D23" s="28">
        <v>76201</v>
      </c>
      <c r="E23" s="28">
        <v>86650</v>
      </c>
      <c r="F23" s="28">
        <v>89836</v>
      </c>
      <c r="G23" s="28">
        <v>96223</v>
      </c>
      <c r="H23" s="28">
        <v>93840</v>
      </c>
      <c r="I23" s="28">
        <v>93060</v>
      </c>
      <c r="J23" s="28">
        <v>98373</v>
      </c>
      <c r="K23" s="28">
        <v>103107</v>
      </c>
      <c r="L23" s="28">
        <v>110796</v>
      </c>
      <c r="M23" s="28">
        <v>116816</v>
      </c>
      <c r="N23" s="28">
        <v>126689</v>
      </c>
      <c r="O23" s="28">
        <v>147306</v>
      </c>
      <c r="P23" s="49"/>
    </row>
    <row r="24" spans="1:16">
      <c r="A24" s="7" t="s">
        <v>16</v>
      </c>
      <c r="B24" s="28">
        <v>83263</v>
      </c>
      <c r="C24" s="28">
        <v>64773</v>
      </c>
      <c r="D24" s="28">
        <v>66892</v>
      </c>
      <c r="E24" s="28">
        <v>66988</v>
      </c>
      <c r="F24" s="28">
        <v>85073</v>
      </c>
      <c r="G24" s="28">
        <v>109412</v>
      </c>
      <c r="H24" s="28">
        <v>95519</v>
      </c>
      <c r="I24" s="28">
        <v>92727</v>
      </c>
      <c r="J24" s="28">
        <v>106659</v>
      </c>
      <c r="K24" s="28">
        <v>109975</v>
      </c>
      <c r="L24" s="28">
        <v>112625</v>
      </c>
      <c r="M24" s="28">
        <v>102716</v>
      </c>
      <c r="N24" s="28">
        <v>116404</v>
      </c>
      <c r="O24" s="28">
        <v>115008</v>
      </c>
      <c r="P24" s="49"/>
    </row>
    <row r="25" spans="1:16">
      <c r="A25" s="7" t="s">
        <v>17</v>
      </c>
      <c r="B25" s="28">
        <v>87217</v>
      </c>
      <c r="C25" s="28">
        <v>95645</v>
      </c>
      <c r="D25" s="28">
        <v>82817</v>
      </c>
      <c r="E25" s="28">
        <v>87621</v>
      </c>
      <c r="F25" s="28">
        <v>105857</v>
      </c>
      <c r="G25" s="28">
        <v>114492</v>
      </c>
      <c r="H25" s="28">
        <v>103340</v>
      </c>
      <c r="I25" s="28">
        <v>112121</v>
      </c>
      <c r="J25" s="28">
        <v>126143</v>
      </c>
      <c r="K25" s="28">
        <v>126923</v>
      </c>
      <c r="L25" s="28">
        <v>123903</v>
      </c>
      <c r="M25" s="28">
        <v>147284</v>
      </c>
      <c r="N25" s="28">
        <v>155367</v>
      </c>
      <c r="O25" s="28">
        <v>147867</v>
      </c>
      <c r="P25" s="49"/>
    </row>
    <row r="26" spans="1:16">
      <c r="A26" s="7" t="s">
        <v>18</v>
      </c>
      <c r="B26" s="28">
        <v>47938</v>
      </c>
      <c r="C26" s="28">
        <v>52657</v>
      </c>
      <c r="D26" s="28">
        <v>58242</v>
      </c>
      <c r="E26" s="28">
        <v>55144</v>
      </c>
      <c r="F26" s="28">
        <v>59454</v>
      </c>
      <c r="G26" s="28">
        <v>62088</v>
      </c>
      <c r="H26" s="28">
        <v>73431</v>
      </c>
      <c r="I26" s="28">
        <v>69160</v>
      </c>
      <c r="J26" s="28">
        <v>76378</v>
      </c>
      <c r="K26" s="28">
        <v>77776</v>
      </c>
      <c r="L26" s="28">
        <v>79908</v>
      </c>
      <c r="M26" s="28">
        <v>76359</v>
      </c>
      <c r="N26" s="28">
        <v>79098</v>
      </c>
      <c r="O26" s="28">
        <v>102859</v>
      </c>
      <c r="P26" s="49"/>
    </row>
    <row r="27" spans="1:16">
      <c r="A27" s="7" t="s">
        <v>19</v>
      </c>
      <c r="B27" s="28">
        <v>23337</v>
      </c>
      <c r="C27" s="28">
        <v>24675</v>
      </c>
      <c r="D27" s="28">
        <v>26176</v>
      </c>
      <c r="E27" s="28">
        <v>34675</v>
      </c>
      <c r="F27" s="28">
        <v>39877</v>
      </c>
      <c r="G27" s="28">
        <v>45147</v>
      </c>
      <c r="H27" s="28">
        <v>42347</v>
      </c>
      <c r="I27" s="28">
        <v>37854</v>
      </c>
      <c r="J27" s="28">
        <v>42071</v>
      </c>
      <c r="K27" s="28">
        <v>45362</v>
      </c>
      <c r="L27" s="28">
        <v>46666</v>
      </c>
      <c r="M27" s="28">
        <v>48157</v>
      </c>
      <c r="N27" s="28">
        <v>53516</v>
      </c>
      <c r="O27" s="28">
        <v>58377</v>
      </c>
      <c r="P27" s="49"/>
    </row>
    <row r="28" spans="1:16">
      <c r="A28" s="7" t="s">
        <v>20</v>
      </c>
      <c r="B28" s="28">
        <v>150774</v>
      </c>
      <c r="C28" s="28">
        <v>142337</v>
      </c>
      <c r="D28" s="28">
        <v>144995</v>
      </c>
      <c r="E28" s="28">
        <v>161409</v>
      </c>
      <c r="F28" s="28">
        <v>164330</v>
      </c>
      <c r="G28" s="28">
        <v>168603</v>
      </c>
      <c r="H28" s="28">
        <v>170445</v>
      </c>
      <c r="I28" s="28">
        <v>181654</v>
      </c>
      <c r="J28" s="28">
        <v>190509</v>
      </c>
      <c r="K28" s="28">
        <v>187241</v>
      </c>
      <c r="L28" s="28">
        <v>182977</v>
      </c>
      <c r="M28" s="28">
        <v>190263</v>
      </c>
      <c r="N28" s="28">
        <v>187507</v>
      </c>
      <c r="O28" s="28">
        <v>191673</v>
      </c>
      <c r="P28" s="49"/>
    </row>
    <row r="29" spans="1:16">
      <c r="A29" s="7" t="s">
        <v>21</v>
      </c>
      <c r="B29" s="28">
        <v>175255</v>
      </c>
      <c r="C29" s="28">
        <v>171869</v>
      </c>
      <c r="D29" s="28">
        <v>201947</v>
      </c>
      <c r="E29" s="28">
        <v>210070</v>
      </c>
      <c r="F29" s="28">
        <v>210873</v>
      </c>
      <c r="G29" s="28">
        <v>201134</v>
      </c>
      <c r="H29" s="28">
        <v>207846</v>
      </c>
      <c r="I29" s="28">
        <v>218390</v>
      </c>
      <c r="J29" s="28">
        <v>211103</v>
      </c>
      <c r="K29" s="28">
        <v>205942</v>
      </c>
      <c r="L29" s="28">
        <v>197011</v>
      </c>
      <c r="M29" s="28">
        <v>206772</v>
      </c>
      <c r="N29" s="28">
        <v>223683</v>
      </c>
      <c r="O29" s="28">
        <v>230248</v>
      </c>
      <c r="P29" s="49"/>
    </row>
    <row r="30" spans="1:16" s="51" customFormat="1">
      <c r="A30" s="52" t="s">
        <v>0</v>
      </c>
      <c r="B30" s="55">
        <f t="shared" ref="B30:C30" si="0">SUM(B8:B29)</f>
        <v>1725231.5811434528</v>
      </c>
      <c r="C30" s="55">
        <f t="shared" si="0"/>
        <v>1636255.6242086671</v>
      </c>
      <c r="D30" s="55">
        <f t="shared" ref="D30:M30" si="1">SUM(D8:D29)</f>
        <v>1755672.127103522</v>
      </c>
      <c r="E30" s="55">
        <f t="shared" si="1"/>
        <v>1910656</v>
      </c>
      <c r="F30" s="55">
        <f t="shared" si="1"/>
        <v>1995774</v>
      </c>
      <c r="G30" s="55">
        <f t="shared" si="1"/>
        <v>2122293</v>
      </c>
      <c r="H30" s="55">
        <f t="shared" si="1"/>
        <v>2100535</v>
      </c>
      <c r="I30" s="55">
        <f t="shared" si="1"/>
        <v>2126921.6118483515</v>
      </c>
      <c r="J30" s="55">
        <f t="shared" si="1"/>
        <v>2251774</v>
      </c>
      <c r="K30" s="55">
        <f t="shared" si="1"/>
        <v>2296056.235140021</v>
      </c>
      <c r="L30" s="55">
        <f t="shared" si="1"/>
        <v>2328549</v>
      </c>
      <c r="M30" s="55">
        <f t="shared" si="1"/>
        <v>2397883.7277122322</v>
      </c>
      <c r="N30" s="55">
        <f t="shared" ref="N30:O30" si="2">SUM(N8:N29)</f>
        <v>2533852</v>
      </c>
      <c r="O30" s="55">
        <f t="shared" si="2"/>
        <v>2566235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8.xml><?xml version="1.0" encoding="utf-8"?>
<worksheet xmlns="http://schemas.openxmlformats.org/spreadsheetml/2006/main" xmlns:r="http://schemas.openxmlformats.org/officeDocument/2006/relationships">
  <dimension ref="A1:T30"/>
  <sheetViews>
    <sheetView workbookViewId="0"/>
  </sheetViews>
  <sheetFormatPr baseColWidth="10" defaultColWidth="4.7109375" defaultRowHeight="12"/>
  <cols>
    <col min="1" max="1" width="29.140625" style="49" customWidth="1"/>
    <col min="2" max="4" width="5.42578125" style="49" bestFit="1" customWidth="1"/>
    <col min="5" max="13" width="5.42578125" style="50" bestFit="1" customWidth="1"/>
    <col min="14" max="15" width="5.42578125" style="50" customWidth="1"/>
    <col min="16" max="16" width="6.42578125" style="50" bestFit="1" customWidth="1"/>
    <col min="17" max="16384" width="4.7109375" style="49"/>
  </cols>
  <sheetData>
    <row r="1" spans="1:20" s="38" customFormat="1" ht="12.75">
      <c r="D1" s="39"/>
      <c r="E1" s="39"/>
      <c r="F1" s="39"/>
      <c r="G1" s="39"/>
      <c r="H1" s="39"/>
      <c r="I1" s="39"/>
      <c r="J1" s="39"/>
      <c r="K1" s="39"/>
      <c r="L1" s="39"/>
      <c r="M1" s="39"/>
      <c r="N1" s="39"/>
      <c r="O1" s="39"/>
      <c r="P1" s="39"/>
      <c r="Q1" s="39"/>
      <c r="R1" s="39"/>
      <c r="S1" s="39"/>
      <c r="T1" s="39"/>
    </row>
    <row r="2" spans="1:20" s="42" customFormat="1" ht="12.75">
      <c r="A2" s="40" t="s">
        <v>49</v>
      </c>
      <c r="B2" s="40"/>
      <c r="C2" s="40"/>
      <c r="D2" s="41"/>
      <c r="E2" s="41"/>
      <c r="F2" s="41"/>
      <c r="G2" s="41"/>
      <c r="H2" s="41"/>
      <c r="I2" s="41"/>
      <c r="J2" s="41"/>
      <c r="K2" s="41"/>
      <c r="L2" s="41"/>
      <c r="M2" s="41"/>
      <c r="N2" s="41"/>
      <c r="O2" s="41"/>
      <c r="P2" s="41"/>
      <c r="Q2" s="41"/>
      <c r="R2" s="41"/>
      <c r="S2" s="41"/>
      <c r="T2" s="41"/>
    </row>
    <row r="3" spans="1:20" s="38" customFormat="1" ht="12.75">
      <c r="D3" s="39"/>
      <c r="E3" s="39"/>
      <c r="F3" s="39"/>
      <c r="G3" s="39"/>
      <c r="H3" s="39"/>
      <c r="I3" s="39"/>
      <c r="J3" s="39"/>
      <c r="K3" s="39"/>
      <c r="L3" s="39"/>
      <c r="M3" s="39"/>
      <c r="N3" s="39"/>
      <c r="O3" s="39"/>
      <c r="P3" s="39"/>
      <c r="Q3" s="39"/>
      <c r="R3" s="39"/>
      <c r="S3" s="39"/>
      <c r="T3" s="39"/>
    </row>
    <row r="4" spans="1:20" s="38" customFormat="1" ht="12.75">
      <c r="D4" s="39"/>
      <c r="E4" s="39"/>
      <c r="F4" s="39"/>
      <c r="G4" s="39"/>
      <c r="H4" s="39"/>
      <c r="I4" s="39"/>
      <c r="J4" s="39"/>
      <c r="K4" s="39"/>
      <c r="L4" s="39"/>
      <c r="M4" s="39"/>
      <c r="N4" s="39"/>
      <c r="O4" s="39"/>
      <c r="P4" s="39"/>
      <c r="Q4" s="39"/>
      <c r="R4" s="39"/>
      <c r="S4" s="39"/>
      <c r="T4" s="39"/>
    </row>
    <row r="5" spans="1:20" ht="12.75">
      <c r="A5" s="48" t="s">
        <v>96</v>
      </c>
      <c r="B5" s="48"/>
      <c r="C5" s="48"/>
    </row>
    <row r="6" spans="1:20" ht="3" customHeight="1"/>
    <row r="7" spans="1:20" s="51" customFormat="1">
      <c r="A7" s="12"/>
      <c r="B7" s="13" t="s">
        <v>100</v>
      </c>
      <c r="C7" s="13" t="s">
        <v>101</v>
      </c>
      <c r="D7" s="13" t="s">
        <v>54</v>
      </c>
      <c r="E7" s="13" t="s">
        <v>55</v>
      </c>
      <c r="F7" s="13" t="s">
        <v>56</v>
      </c>
      <c r="G7" s="13" t="s">
        <v>57</v>
      </c>
      <c r="H7" s="13" t="s">
        <v>58</v>
      </c>
      <c r="I7" s="13" t="s">
        <v>59</v>
      </c>
      <c r="J7" s="13" t="s">
        <v>60</v>
      </c>
      <c r="K7" s="13" t="s">
        <v>61</v>
      </c>
      <c r="L7" s="13" t="s">
        <v>62</v>
      </c>
      <c r="M7" s="13" t="s">
        <v>63</v>
      </c>
      <c r="N7" s="13" t="s">
        <v>99</v>
      </c>
      <c r="O7" s="13" t="s">
        <v>102</v>
      </c>
    </row>
    <row r="8" spans="1:20">
      <c r="A8" s="7" t="s">
        <v>1</v>
      </c>
      <c r="B8" s="26">
        <v>966552</v>
      </c>
      <c r="C8" s="26">
        <v>1104437</v>
      </c>
      <c r="D8" s="26">
        <v>967339</v>
      </c>
      <c r="E8" s="26">
        <v>1098665</v>
      </c>
      <c r="F8" s="26">
        <v>978668</v>
      </c>
      <c r="G8" s="26">
        <v>1072927</v>
      </c>
      <c r="H8" s="26">
        <v>829309</v>
      </c>
      <c r="I8" s="26">
        <v>819331</v>
      </c>
      <c r="J8" s="26">
        <v>989359</v>
      </c>
      <c r="K8" s="26">
        <v>995241</v>
      </c>
      <c r="L8" s="26">
        <v>986683</v>
      </c>
      <c r="M8" s="26">
        <v>1044093</v>
      </c>
      <c r="N8" s="26">
        <v>1046694</v>
      </c>
      <c r="O8" s="26">
        <v>1683081</v>
      </c>
      <c r="P8" s="49"/>
      <c r="Q8" s="56"/>
      <c r="R8" s="56"/>
    </row>
    <row r="9" spans="1:20">
      <c r="A9" s="7" t="s">
        <v>2</v>
      </c>
      <c r="B9" s="26">
        <v>2960909</v>
      </c>
      <c r="C9" s="26">
        <v>2969107</v>
      </c>
      <c r="D9" s="26">
        <v>3008960</v>
      </c>
      <c r="E9" s="26">
        <v>3879234</v>
      </c>
      <c r="F9" s="26">
        <v>3211890</v>
      </c>
      <c r="G9" s="26">
        <v>4053391</v>
      </c>
      <c r="H9" s="26">
        <v>3916014</v>
      </c>
      <c r="I9" s="26">
        <v>3701051</v>
      </c>
      <c r="J9" s="26">
        <v>3832700</v>
      </c>
      <c r="K9" s="26">
        <v>4081347</v>
      </c>
      <c r="L9" s="26">
        <v>4536471</v>
      </c>
      <c r="M9" s="26">
        <v>4377563</v>
      </c>
      <c r="N9" s="26">
        <v>4117950</v>
      </c>
      <c r="O9" s="26">
        <v>4472601</v>
      </c>
      <c r="P9" s="49"/>
    </row>
    <row r="10" spans="1:20">
      <c r="A10" s="7" t="s">
        <v>3</v>
      </c>
      <c r="B10" s="26">
        <v>1077586</v>
      </c>
      <c r="C10" s="26">
        <v>960137</v>
      </c>
      <c r="D10" s="26">
        <v>857231</v>
      </c>
      <c r="E10" s="26">
        <v>921689</v>
      </c>
      <c r="F10" s="26">
        <v>897817</v>
      </c>
      <c r="G10" s="26">
        <v>1319985</v>
      </c>
      <c r="H10" s="26">
        <v>835089</v>
      </c>
      <c r="I10" s="26">
        <v>789291</v>
      </c>
      <c r="J10" s="26">
        <v>939526</v>
      </c>
      <c r="K10" s="26">
        <v>1052126</v>
      </c>
      <c r="L10" s="26">
        <v>1099227</v>
      </c>
      <c r="M10" s="26">
        <v>1323798</v>
      </c>
      <c r="N10" s="26">
        <v>1563354</v>
      </c>
      <c r="O10" s="26">
        <v>1531469</v>
      </c>
      <c r="P10" s="49"/>
    </row>
    <row r="11" spans="1:20">
      <c r="A11" s="7" t="s">
        <v>4</v>
      </c>
      <c r="B11" s="26">
        <v>1409130</v>
      </c>
      <c r="C11" s="26">
        <v>1382407</v>
      </c>
      <c r="D11" s="26">
        <v>1363167</v>
      </c>
      <c r="E11" s="26">
        <v>1641561</v>
      </c>
      <c r="F11" s="26">
        <v>1379447</v>
      </c>
      <c r="G11" s="26">
        <v>1630129</v>
      </c>
      <c r="H11" s="26">
        <v>1357675</v>
      </c>
      <c r="I11" s="26">
        <v>1534714</v>
      </c>
      <c r="J11" s="26">
        <v>1615774</v>
      </c>
      <c r="K11" s="26">
        <v>1711262</v>
      </c>
      <c r="L11" s="26">
        <v>1968730</v>
      </c>
      <c r="M11" s="26">
        <v>1825051</v>
      </c>
      <c r="N11" s="26">
        <v>1668198</v>
      </c>
      <c r="O11" s="26">
        <v>1795801</v>
      </c>
      <c r="P11" s="49"/>
    </row>
    <row r="12" spans="1:20">
      <c r="A12" s="7" t="s">
        <v>5</v>
      </c>
      <c r="B12" s="26">
        <v>1831000</v>
      </c>
      <c r="C12" s="26">
        <v>1538461</v>
      </c>
      <c r="D12" s="26">
        <v>1524105</v>
      </c>
      <c r="E12" s="26">
        <v>1914544</v>
      </c>
      <c r="F12" s="26">
        <v>1528546</v>
      </c>
      <c r="G12" s="26">
        <v>1577157</v>
      </c>
      <c r="H12" s="26">
        <v>1592536</v>
      </c>
      <c r="I12" s="26">
        <v>1521096</v>
      </c>
      <c r="J12" s="26">
        <v>1688104</v>
      </c>
      <c r="K12" s="26">
        <v>1727486</v>
      </c>
      <c r="L12" s="26">
        <v>1839068</v>
      </c>
      <c r="M12" s="26">
        <v>1702760</v>
      </c>
      <c r="N12" s="26">
        <v>1943987</v>
      </c>
      <c r="O12" s="26">
        <v>2194465</v>
      </c>
      <c r="P12" s="49"/>
    </row>
    <row r="13" spans="1:20">
      <c r="A13" s="7" t="s">
        <v>6</v>
      </c>
      <c r="B13" s="26">
        <v>3378090</v>
      </c>
      <c r="C13" s="26">
        <v>3387203</v>
      </c>
      <c r="D13" s="26">
        <v>3223678</v>
      </c>
      <c r="E13" s="26">
        <v>3692925</v>
      </c>
      <c r="F13" s="26">
        <v>3113765</v>
      </c>
      <c r="G13" s="26">
        <v>3399915</v>
      </c>
      <c r="H13" s="26">
        <v>3339546</v>
      </c>
      <c r="I13" s="26">
        <v>3549209</v>
      </c>
      <c r="J13" s="26">
        <v>3881467</v>
      </c>
      <c r="K13" s="26">
        <v>3704719</v>
      </c>
      <c r="L13" s="26">
        <v>4189130</v>
      </c>
      <c r="M13" s="26">
        <v>3951507</v>
      </c>
      <c r="N13" s="26">
        <v>3730219</v>
      </c>
      <c r="O13" s="26">
        <v>4091699</v>
      </c>
      <c r="P13" s="49"/>
    </row>
    <row r="14" spans="1:20">
      <c r="A14" s="7" t="s">
        <v>7</v>
      </c>
      <c r="B14" s="26">
        <v>1448384</v>
      </c>
      <c r="C14" s="26">
        <v>1229103</v>
      </c>
      <c r="D14" s="26">
        <v>1159515</v>
      </c>
      <c r="E14" s="26">
        <v>1543246</v>
      </c>
      <c r="F14" s="26">
        <v>1446508</v>
      </c>
      <c r="G14" s="26">
        <v>1759702</v>
      </c>
      <c r="H14" s="26">
        <v>1651306</v>
      </c>
      <c r="I14" s="26">
        <v>1847920</v>
      </c>
      <c r="J14" s="26">
        <v>2506660</v>
      </c>
      <c r="K14" s="26">
        <v>2738477</v>
      </c>
      <c r="L14" s="26">
        <v>3052885</v>
      </c>
      <c r="M14" s="26">
        <v>2796477</v>
      </c>
      <c r="N14" s="26">
        <v>2736841</v>
      </c>
      <c r="O14" s="26">
        <v>2720002</v>
      </c>
      <c r="P14" s="49"/>
    </row>
    <row r="15" spans="1:20">
      <c r="A15" s="7" t="s">
        <v>8</v>
      </c>
      <c r="B15" s="26">
        <v>1176075</v>
      </c>
      <c r="C15" s="26">
        <v>1056540</v>
      </c>
      <c r="D15" s="26">
        <v>955423</v>
      </c>
      <c r="E15" s="26">
        <v>1234537</v>
      </c>
      <c r="F15" s="26">
        <v>942972</v>
      </c>
      <c r="G15" s="26">
        <v>1050019</v>
      </c>
      <c r="H15" s="26">
        <v>1256646</v>
      </c>
      <c r="I15" s="26">
        <v>1347776</v>
      </c>
      <c r="J15" s="26">
        <v>1324772</v>
      </c>
      <c r="K15" s="26">
        <v>884058</v>
      </c>
      <c r="L15" s="26">
        <v>1477125</v>
      </c>
      <c r="M15" s="26">
        <v>1095951</v>
      </c>
      <c r="N15" s="26">
        <v>1284339</v>
      </c>
      <c r="O15" s="26">
        <v>1475539</v>
      </c>
      <c r="P15" s="49"/>
    </row>
    <row r="16" spans="1:20">
      <c r="A16" s="7" t="s">
        <v>22</v>
      </c>
      <c r="B16" s="26">
        <v>190502</v>
      </c>
      <c r="C16" s="26">
        <v>165095</v>
      </c>
      <c r="D16" s="26">
        <v>157244</v>
      </c>
      <c r="E16" s="26">
        <v>200515</v>
      </c>
      <c r="F16" s="26">
        <v>144267</v>
      </c>
      <c r="G16" s="26">
        <v>161339</v>
      </c>
      <c r="H16" s="26">
        <v>87390</v>
      </c>
      <c r="I16" s="26">
        <v>40728</v>
      </c>
      <c r="J16" s="26">
        <v>57024</v>
      </c>
      <c r="K16" s="26">
        <v>85519</v>
      </c>
      <c r="L16" s="26">
        <v>103006</v>
      </c>
      <c r="M16" s="26">
        <v>99999</v>
      </c>
      <c r="N16" s="26">
        <v>99747</v>
      </c>
      <c r="O16" s="26">
        <v>107401</v>
      </c>
      <c r="P16" s="49"/>
    </row>
    <row r="17" spans="1:16">
      <c r="A17" s="7" t="s">
        <v>9</v>
      </c>
      <c r="B17" s="26">
        <v>1127707</v>
      </c>
      <c r="C17" s="26">
        <v>725648</v>
      </c>
      <c r="D17" s="26">
        <v>1156995</v>
      </c>
      <c r="E17" s="26">
        <v>1410514</v>
      </c>
      <c r="F17" s="26">
        <v>1101648</v>
      </c>
      <c r="G17" s="26">
        <v>1841295</v>
      </c>
      <c r="H17" s="26">
        <v>1752227</v>
      </c>
      <c r="I17" s="26">
        <v>1829746</v>
      </c>
      <c r="J17" s="26">
        <v>1881993</v>
      </c>
      <c r="K17" s="26">
        <v>1933908</v>
      </c>
      <c r="L17" s="26">
        <v>1656352</v>
      </c>
      <c r="M17" s="26">
        <v>1556290</v>
      </c>
      <c r="N17" s="26">
        <v>1513887</v>
      </c>
      <c r="O17" s="26">
        <v>1751304</v>
      </c>
      <c r="P17" s="49"/>
    </row>
    <row r="18" spans="1:16">
      <c r="A18" s="7" t="s">
        <v>10</v>
      </c>
      <c r="B18" s="26">
        <v>797988</v>
      </c>
      <c r="C18" s="26">
        <v>1428701</v>
      </c>
      <c r="D18" s="26">
        <v>1427093</v>
      </c>
      <c r="E18" s="26">
        <v>1731837</v>
      </c>
      <c r="F18" s="26">
        <v>1528822</v>
      </c>
      <c r="G18" s="26">
        <v>1707348</v>
      </c>
      <c r="H18" s="26">
        <v>1547312</v>
      </c>
      <c r="I18" s="26">
        <v>1554960</v>
      </c>
      <c r="J18" s="26">
        <v>1491800</v>
      </c>
      <c r="K18" s="26">
        <v>1528345</v>
      </c>
      <c r="L18" s="26">
        <v>1731132</v>
      </c>
      <c r="M18" s="26">
        <v>1505243</v>
      </c>
      <c r="N18" s="26">
        <v>1373106</v>
      </c>
      <c r="O18" s="26">
        <v>896860</v>
      </c>
      <c r="P18" s="49"/>
    </row>
    <row r="19" spans="1:16">
      <c r="A19" s="7" t="s">
        <v>11</v>
      </c>
      <c r="B19" s="26">
        <v>11358990.967558116</v>
      </c>
      <c r="C19" s="26">
        <v>10762904.01865059</v>
      </c>
      <c r="D19" s="26">
        <v>10018453.76225036</v>
      </c>
      <c r="E19" s="26">
        <v>11369023</v>
      </c>
      <c r="F19" s="26">
        <v>10607716</v>
      </c>
      <c r="G19" s="26">
        <v>10714732</v>
      </c>
      <c r="H19" s="26">
        <v>9590050</v>
      </c>
      <c r="I19" s="26">
        <v>9673423.2817094736</v>
      </c>
      <c r="J19" s="26">
        <v>10107569</v>
      </c>
      <c r="K19" s="26">
        <v>10470246.363115223</v>
      </c>
      <c r="L19" s="26">
        <v>10691952</v>
      </c>
      <c r="M19" s="26">
        <v>10262491.409889027</v>
      </c>
      <c r="N19" s="26">
        <v>10098115</v>
      </c>
      <c r="O19" s="26">
        <v>9634085</v>
      </c>
      <c r="P19" s="49"/>
    </row>
    <row r="20" spans="1:16">
      <c r="A20" s="7" t="s">
        <v>12</v>
      </c>
      <c r="B20" s="26">
        <v>1592608</v>
      </c>
      <c r="C20" s="26">
        <v>1381241</v>
      </c>
      <c r="D20" s="26">
        <v>1466767</v>
      </c>
      <c r="E20" s="26">
        <v>1698522</v>
      </c>
      <c r="F20" s="26">
        <v>1654411</v>
      </c>
      <c r="G20" s="26">
        <v>1769336</v>
      </c>
      <c r="H20" s="26">
        <v>1727136</v>
      </c>
      <c r="I20" s="26">
        <v>1634935</v>
      </c>
      <c r="J20" s="26">
        <v>1753798</v>
      </c>
      <c r="K20" s="26">
        <v>1992524</v>
      </c>
      <c r="L20" s="26">
        <v>2192777</v>
      </c>
      <c r="M20" s="26">
        <v>1968134</v>
      </c>
      <c r="N20" s="26">
        <v>1938072</v>
      </c>
      <c r="O20" s="26">
        <v>2018756</v>
      </c>
      <c r="P20" s="49"/>
    </row>
    <row r="21" spans="1:16">
      <c r="A21" s="7" t="s">
        <v>13</v>
      </c>
      <c r="B21" s="26">
        <v>1143074</v>
      </c>
      <c r="C21" s="26">
        <v>510388</v>
      </c>
      <c r="D21" s="26">
        <v>538035</v>
      </c>
      <c r="E21" s="26">
        <v>616609</v>
      </c>
      <c r="F21" s="26">
        <v>524845</v>
      </c>
      <c r="G21" s="26">
        <v>604472</v>
      </c>
      <c r="H21" s="26">
        <v>566105</v>
      </c>
      <c r="I21" s="26">
        <v>571179</v>
      </c>
      <c r="J21" s="26">
        <v>536902</v>
      </c>
      <c r="K21" s="26">
        <v>537227</v>
      </c>
      <c r="L21" s="26">
        <v>605109</v>
      </c>
      <c r="M21" s="26">
        <v>533830</v>
      </c>
      <c r="N21" s="26">
        <v>508796</v>
      </c>
      <c r="O21" s="26">
        <v>558440</v>
      </c>
      <c r="P21" s="49"/>
    </row>
    <row r="22" spans="1:16">
      <c r="A22" s="7" t="s">
        <v>14</v>
      </c>
      <c r="B22" s="26">
        <v>1299158</v>
      </c>
      <c r="C22" s="26">
        <v>1323254</v>
      </c>
      <c r="D22" s="26">
        <v>1431770</v>
      </c>
      <c r="E22" s="26">
        <v>1796237</v>
      </c>
      <c r="F22" s="26">
        <v>1742341</v>
      </c>
      <c r="G22" s="26">
        <v>1760628</v>
      </c>
      <c r="H22" s="26">
        <v>1627817</v>
      </c>
      <c r="I22" s="26">
        <v>1755351</v>
      </c>
      <c r="J22" s="26">
        <v>1810393</v>
      </c>
      <c r="K22" s="26">
        <v>1783159</v>
      </c>
      <c r="L22" s="26">
        <v>2023962</v>
      </c>
      <c r="M22" s="26">
        <v>1867121</v>
      </c>
      <c r="N22" s="26">
        <v>1794379</v>
      </c>
      <c r="O22" s="26">
        <v>2026095</v>
      </c>
      <c r="P22" s="49"/>
    </row>
    <row r="23" spans="1:16">
      <c r="A23" s="7" t="s">
        <v>15</v>
      </c>
      <c r="B23" s="26">
        <v>2150616</v>
      </c>
      <c r="C23" s="26">
        <v>2444483</v>
      </c>
      <c r="D23" s="26">
        <v>2301886</v>
      </c>
      <c r="E23" s="26">
        <v>2916955</v>
      </c>
      <c r="F23" s="26">
        <v>2585965</v>
      </c>
      <c r="G23" s="26">
        <v>2935525</v>
      </c>
      <c r="H23" s="26">
        <v>2758350</v>
      </c>
      <c r="I23" s="26">
        <v>2636045</v>
      </c>
      <c r="J23" s="26">
        <v>2804183</v>
      </c>
      <c r="K23" s="26">
        <v>2867828</v>
      </c>
      <c r="L23" s="26">
        <v>3246767</v>
      </c>
      <c r="M23" s="26">
        <v>3033382</v>
      </c>
      <c r="N23" s="26">
        <v>3047521</v>
      </c>
      <c r="O23" s="26">
        <v>3770739</v>
      </c>
      <c r="P23" s="49"/>
    </row>
    <row r="24" spans="1:16">
      <c r="A24" s="7" t="s">
        <v>16</v>
      </c>
      <c r="B24" s="26">
        <v>2067092</v>
      </c>
      <c r="C24" s="26">
        <v>1642421</v>
      </c>
      <c r="D24" s="26">
        <v>1526476</v>
      </c>
      <c r="E24" s="26">
        <v>1700693</v>
      </c>
      <c r="F24" s="26">
        <v>1860814</v>
      </c>
      <c r="G24" s="26">
        <v>2301558</v>
      </c>
      <c r="H24" s="26">
        <v>1999216</v>
      </c>
      <c r="I24" s="26">
        <v>2094841</v>
      </c>
      <c r="J24" s="26">
        <v>2415991</v>
      </c>
      <c r="K24" s="26">
        <v>2476967</v>
      </c>
      <c r="L24" s="26">
        <v>2732447</v>
      </c>
      <c r="M24" s="26">
        <v>2271908</v>
      </c>
      <c r="N24" s="26">
        <v>2394659</v>
      </c>
      <c r="O24" s="26">
        <v>2579548</v>
      </c>
      <c r="P24" s="49"/>
    </row>
    <row r="25" spans="1:16">
      <c r="A25" s="7" t="s">
        <v>17</v>
      </c>
      <c r="B25" s="26">
        <v>2518845</v>
      </c>
      <c r="C25" s="26">
        <v>2824419</v>
      </c>
      <c r="D25" s="26">
        <v>2361374</v>
      </c>
      <c r="E25" s="26">
        <v>2782541</v>
      </c>
      <c r="F25" s="26">
        <v>3059684</v>
      </c>
      <c r="G25" s="26">
        <v>3650308</v>
      </c>
      <c r="H25" s="26">
        <v>3055594</v>
      </c>
      <c r="I25" s="26">
        <v>3351207</v>
      </c>
      <c r="J25" s="26">
        <v>3782690</v>
      </c>
      <c r="K25" s="26">
        <v>3835582</v>
      </c>
      <c r="L25" s="26">
        <v>3693887</v>
      </c>
      <c r="M25" s="26">
        <v>3923736</v>
      </c>
      <c r="N25" s="26">
        <v>3823472</v>
      </c>
      <c r="O25" s="26">
        <v>4116391</v>
      </c>
      <c r="P25" s="49"/>
    </row>
    <row r="26" spans="1:16">
      <c r="A26" s="7" t="s">
        <v>18</v>
      </c>
      <c r="B26" s="26">
        <v>1467581</v>
      </c>
      <c r="C26" s="26">
        <v>1351320</v>
      </c>
      <c r="D26" s="26">
        <v>1384954</v>
      </c>
      <c r="E26" s="26">
        <v>1418516</v>
      </c>
      <c r="F26" s="26">
        <v>1314398</v>
      </c>
      <c r="G26" s="26">
        <v>1530559</v>
      </c>
      <c r="H26" s="26">
        <v>1566123</v>
      </c>
      <c r="I26" s="26">
        <v>1471658</v>
      </c>
      <c r="J26" s="26">
        <v>1652741</v>
      </c>
      <c r="K26" s="26">
        <v>1667966</v>
      </c>
      <c r="L26" s="26">
        <v>1947919</v>
      </c>
      <c r="M26" s="26">
        <v>1685661</v>
      </c>
      <c r="N26" s="26">
        <v>1764617</v>
      </c>
      <c r="O26" s="26">
        <v>2456202</v>
      </c>
      <c r="P26" s="49"/>
    </row>
    <row r="27" spans="1:16">
      <c r="A27" s="7" t="s">
        <v>19</v>
      </c>
      <c r="B27" s="26">
        <v>793452</v>
      </c>
      <c r="C27" s="26">
        <v>839636</v>
      </c>
      <c r="D27" s="26">
        <v>802347</v>
      </c>
      <c r="E27" s="26">
        <v>1043029</v>
      </c>
      <c r="F27" s="26">
        <v>995569</v>
      </c>
      <c r="G27" s="26">
        <v>1173662</v>
      </c>
      <c r="H27" s="26">
        <v>1059234</v>
      </c>
      <c r="I27" s="26">
        <v>979762</v>
      </c>
      <c r="J27" s="26">
        <v>1052230</v>
      </c>
      <c r="K27" s="26">
        <v>1119046</v>
      </c>
      <c r="L27" s="26">
        <v>1203074</v>
      </c>
      <c r="M27" s="26">
        <v>1132273</v>
      </c>
      <c r="N27" s="26">
        <v>1118287</v>
      </c>
      <c r="O27" s="26">
        <v>1345778</v>
      </c>
      <c r="P27" s="49"/>
    </row>
    <row r="28" spans="1:16">
      <c r="A28" s="7" t="s">
        <v>20</v>
      </c>
      <c r="B28" s="26">
        <v>3833279</v>
      </c>
      <c r="C28" s="26">
        <v>3921006</v>
      </c>
      <c r="D28" s="26">
        <v>3689553</v>
      </c>
      <c r="E28" s="26">
        <v>4451085</v>
      </c>
      <c r="F28" s="26">
        <v>3999739</v>
      </c>
      <c r="G28" s="26">
        <v>4311091</v>
      </c>
      <c r="H28" s="26">
        <v>4018654</v>
      </c>
      <c r="I28" s="26">
        <v>4310485</v>
      </c>
      <c r="J28" s="26">
        <v>4612771</v>
      </c>
      <c r="K28" s="26">
        <v>4647337</v>
      </c>
      <c r="L28" s="26">
        <v>4616602</v>
      </c>
      <c r="M28" s="26">
        <v>4244031</v>
      </c>
      <c r="N28" s="26">
        <v>4033057</v>
      </c>
      <c r="O28" s="26">
        <v>3992090</v>
      </c>
      <c r="P28" s="49"/>
    </row>
    <row r="29" spans="1:16">
      <c r="A29" s="7" t="s">
        <v>21</v>
      </c>
      <c r="B29" s="26">
        <v>5145070</v>
      </c>
      <c r="C29" s="26">
        <v>5243713</v>
      </c>
      <c r="D29" s="26">
        <v>5504680</v>
      </c>
      <c r="E29" s="26">
        <v>6319935</v>
      </c>
      <c r="F29" s="26">
        <v>5724499</v>
      </c>
      <c r="G29" s="26">
        <v>5981359</v>
      </c>
      <c r="H29" s="26">
        <v>5531079</v>
      </c>
      <c r="I29" s="26">
        <v>5861004</v>
      </c>
      <c r="J29" s="26">
        <v>5626457</v>
      </c>
      <c r="K29" s="26">
        <v>5650447</v>
      </c>
      <c r="L29" s="26">
        <v>5508250</v>
      </c>
      <c r="M29" s="26">
        <v>5145005</v>
      </c>
      <c r="N29" s="26">
        <v>5481106</v>
      </c>
      <c r="O29" s="26">
        <v>5979553</v>
      </c>
      <c r="P29" s="49"/>
    </row>
    <row r="30" spans="1:16" s="51" customFormat="1">
      <c r="A30" s="52" t="s">
        <v>0</v>
      </c>
      <c r="B30" s="57">
        <f t="shared" ref="B30:C30" si="0">SUM(B8:B29)</f>
        <v>49733688.967558116</v>
      </c>
      <c r="C30" s="57">
        <f t="shared" si="0"/>
        <v>48191624.018650591</v>
      </c>
      <c r="D30" s="57">
        <f t="shared" ref="D30:M30" si="1">SUM(D8:D29)</f>
        <v>46827045.762250364</v>
      </c>
      <c r="E30" s="57">
        <f t="shared" si="1"/>
        <v>55382412</v>
      </c>
      <c r="F30" s="57">
        <f t="shared" si="1"/>
        <v>50344331</v>
      </c>
      <c r="G30" s="57">
        <f t="shared" si="1"/>
        <v>56306437</v>
      </c>
      <c r="H30" s="57">
        <f t="shared" si="1"/>
        <v>51664408</v>
      </c>
      <c r="I30" s="57">
        <f t="shared" si="1"/>
        <v>52875712.281709477</v>
      </c>
      <c r="J30" s="57">
        <f t="shared" si="1"/>
        <v>56364904</v>
      </c>
      <c r="K30" s="57">
        <f t="shared" si="1"/>
        <v>57490817.363115221</v>
      </c>
      <c r="L30" s="57">
        <f t="shared" si="1"/>
        <v>61102555</v>
      </c>
      <c r="M30" s="57">
        <f t="shared" si="1"/>
        <v>57346304.409889027</v>
      </c>
      <c r="N30" s="57">
        <f t="shared" ref="N30:O30" si="2">SUM(N8:N29)</f>
        <v>57080403</v>
      </c>
      <c r="O30" s="57">
        <f t="shared" si="2"/>
        <v>61197899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dimension ref="A1:T30"/>
  <sheetViews>
    <sheetView workbookViewId="0"/>
  </sheetViews>
  <sheetFormatPr baseColWidth="10" defaultColWidth="4.7109375" defaultRowHeight="12"/>
  <cols>
    <col min="1" max="1" width="29.140625" style="49" customWidth="1"/>
    <col min="2" max="4" width="6.42578125" style="49" bestFit="1" customWidth="1"/>
    <col min="5" max="13" width="6.42578125" style="50" bestFit="1" customWidth="1"/>
    <col min="14" max="15" width="6.42578125" style="50" customWidth="1"/>
    <col min="16" max="16" width="7.85546875" style="50" bestFit="1" customWidth="1"/>
    <col min="17" max="16384" width="4.7109375" style="49"/>
  </cols>
  <sheetData>
    <row r="1" spans="1:20" s="38" customFormat="1" ht="12.75">
      <c r="D1" s="39"/>
      <c r="E1" s="39"/>
      <c r="F1" s="39"/>
      <c r="G1" s="39"/>
      <c r="H1" s="39"/>
      <c r="I1" s="39"/>
      <c r="J1" s="39"/>
      <c r="K1" s="39"/>
      <c r="L1" s="39"/>
      <c r="M1" s="39"/>
      <c r="N1" s="39"/>
      <c r="O1" s="39"/>
      <c r="P1" s="39"/>
      <c r="Q1" s="39"/>
      <c r="R1" s="39"/>
      <c r="S1" s="39"/>
      <c r="T1" s="39"/>
    </row>
    <row r="2" spans="1:20" s="42" customFormat="1" ht="12.75">
      <c r="A2" s="40" t="s">
        <v>49</v>
      </c>
      <c r="B2" s="40"/>
      <c r="C2" s="40"/>
      <c r="D2" s="41"/>
      <c r="E2" s="41"/>
      <c r="F2" s="41"/>
      <c r="G2" s="41"/>
      <c r="H2" s="41"/>
      <c r="I2" s="41"/>
      <c r="J2" s="41"/>
      <c r="K2" s="41"/>
      <c r="L2" s="41"/>
      <c r="M2" s="41"/>
      <c r="N2" s="41"/>
      <c r="O2" s="41"/>
      <c r="P2" s="41"/>
      <c r="Q2" s="41"/>
      <c r="R2" s="41"/>
      <c r="S2" s="41"/>
      <c r="T2" s="41"/>
    </row>
    <row r="3" spans="1:20" s="38" customFormat="1" ht="12.75">
      <c r="D3" s="39"/>
      <c r="E3" s="39"/>
      <c r="F3" s="39"/>
      <c r="G3" s="39"/>
      <c r="H3" s="39"/>
      <c r="I3" s="39"/>
      <c r="J3" s="39"/>
      <c r="K3" s="39"/>
      <c r="L3" s="39"/>
      <c r="M3" s="39"/>
      <c r="N3" s="39"/>
      <c r="O3" s="39"/>
      <c r="P3" s="39"/>
      <c r="Q3" s="39"/>
      <c r="R3" s="39"/>
      <c r="S3" s="39"/>
      <c r="T3" s="39"/>
    </row>
    <row r="4" spans="1:20" s="38" customFormat="1" ht="12.75">
      <c r="D4" s="39"/>
      <c r="E4" s="39"/>
      <c r="F4" s="39"/>
      <c r="G4" s="39"/>
      <c r="H4" s="39"/>
      <c r="I4" s="39"/>
      <c r="J4" s="39"/>
      <c r="K4" s="39"/>
      <c r="L4" s="39"/>
      <c r="M4" s="39"/>
      <c r="N4" s="39"/>
      <c r="O4" s="39"/>
      <c r="P4" s="39"/>
      <c r="Q4" s="39"/>
      <c r="R4" s="39"/>
      <c r="S4" s="39"/>
      <c r="T4" s="39"/>
    </row>
    <row r="5" spans="1:20" ht="12.75">
      <c r="A5" s="48" t="s">
        <v>95</v>
      </c>
      <c r="B5" s="48"/>
      <c r="C5" s="48"/>
    </row>
    <row r="6" spans="1:20" ht="3" customHeight="1"/>
    <row r="7" spans="1:20" s="51" customFormat="1">
      <c r="A7" s="12"/>
      <c r="B7" s="13" t="s">
        <v>100</v>
      </c>
      <c r="C7" s="13" t="s">
        <v>101</v>
      </c>
      <c r="D7" s="13" t="s">
        <v>54</v>
      </c>
      <c r="E7" s="13" t="s">
        <v>55</v>
      </c>
      <c r="F7" s="13" t="s">
        <v>56</v>
      </c>
      <c r="G7" s="13" t="s">
        <v>57</v>
      </c>
      <c r="H7" s="13" t="s">
        <v>58</v>
      </c>
      <c r="I7" s="13" t="s">
        <v>59</v>
      </c>
      <c r="J7" s="13" t="s">
        <v>60</v>
      </c>
      <c r="K7" s="13" t="s">
        <v>61</v>
      </c>
      <c r="L7" s="13" t="s">
        <v>62</v>
      </c>
      <c r="M7" s="13" t="s">
        <v>63</v>
      </c>
      <c r="N7" s="13" t="s">
        <v>99</v>
      </c>
      <c r="O7" s="13" t="s">
        <v>102</v>
      </c>
    </row>
    <row r="8" spans="1:20">
      <c r="A8" s="7" t="s">
        <v>1</v>
      </c>
      <c r="B8" s="26">
        <v>4969709</v>
      </c>
      <c r="C8" s="26">
        <v>5823504</v>
      </c>
      <c r="D8" s="26">
        <v>5218795</v>
      </c>
      <c r="E8" s="26">
        <v>6013230</v>
      </c>
      <c r="F8" s="26">
        <v>5388391</v>
      </c>
      <c r="G8" s="26">
        <v>5812109</v>
      </c>
      <c r="H8" s="26">
        <v>4155815</v>
      </c>
      <c r="I8" s="26">
        <v>4095985</v>
      </c>
      <c r="J8" s="26">
        <v>5038904</v>
      </c>
      <c r="K8" s="26">
        <v>5051850</v>
      </c>
      <c r="L8" s="26">
        <v>5093188</v>
      </c>
      <c r="M8" s="26">
        <v>5514756</v>
      </c>
      <c r="N8" s="26">
        <v>5569997</v>
      </c>
      <c r="O8" s="26">
        <v>9564270</v>
      </c>
      <c r="P8" s="49"/>
      <c r="Q8" s="56"/>
      <c r="R8" s="56"/>
      <c r="S8" s="56"/>
    </row>
    <row r="9" spans="1:20">
      <c r="A9" s="7" t="s">
        <v>2</v>
      </c>
      <c r="B9" s="26">
        <v>13866453</v>
      </c>
      <c r="C9" s="26">
        <v>14184015</v>
      </c>
      <c r="D9" s="26">
        <v>14644222</v>
      </c>
      <c r="E9" s="26">
        <v>19184896</v>
      </c>
      <c r="F9" s="26">
        <v>15879014</v>
      </c>
      <c r="G9" s="26">
        <v>21297053</v>
      </c>
      <c r="H9" s="26">
        <v>20781466</v>
      </c>
      <c r="I9" s="26">
        <v>19849074</v>
      </c>
      <c r="J9" s="26">
        <v>21101899</v>
      </c>
      <c r="K9" s="26">
        <v>23191746</v>
      </c>
      <c r="L9" s="26">
        <v>26241170</v>
      </c>
      <c r="M9" s="26">
        <v>25195674</v>
      </c>
      <c r="N9" s="26">
        <v>23496197</v>
      </c>
      <c r="O9" s="26">
        <v>25039288</v>
      </c>
      <c r="P9" s="49"/>
    </row>
    <row r="10" spans="1:20">
      <c r="A10" s="7" t="s">
        <v>3</v>
      </c>
      <c r="B10" s="26">
        <v>5514125</v>
      </c>
      <c r="C10" s="26">
        <v>4965786</v>
      </c>
      <c r="D10" s="26">
        <v>4498728</v>
      </c>
      <c r="E10" s="26">
        <v>4865855</v>
      </c>
      <c r="F10" s="26">
        <v>4842076</v>
      </c>
      <c r="G10" s="26">
        <v>7380181</v>
      </c>
      <c r="H10" s="26">
        <v>4454321</v>
      </c>
      <c r="I10" s="26">
        <v>4253386</v>
      </c>
      <c r="J10" s="26">
        <v>5108267</v>
      </c>
      <c r="K10" s="26">
        <v>5856801</v>
      </c>
      <c r="L10" s="26">
        <v>6251066</v>
      </c>
      <c r="M10" s="26">
        <v>7786351</v>
      </c>
      <c r="N10" s="26">
        <v>9319472</v>
      </c>
      <c r="O10" s="26">
        <v>8923067</v>
      </c>
      <c r="P10" s="49"/>
    </row>
    <row r="11" spans="1:20">
      <c r="A11" s="7" t="s">
        <v>4</v>
      </c>
      <c r="B11" s="26">
        <v>6308421</v>
      </c>
      <c r="C11" s="26">
        <v>6254360</v>
      </c>
      <c r="D11" s="26">
        <v>6297169</v>
      </c>
      <c r="E11" s="26">
        <v>7740447</v>
      </c>
      <c r="F11" s="26">
        <v>6452526</v>
      </c>
      <c r="G11" s="26">
        <v>7935571</v>
      </c>
      <c r="H11" s="26">
        <v>6466174</v>
      </c>
      <c r="I11" s="26">
        <v>7566112</v>
      </c>
      <c r="J11" s="26">
        <v>8169434</v>
      </c>
      <c r="K11" s="26">
        <v>8855693</v>
      </c>
      <c r="L11" s="26">
        <v>10478154</v>
      </c>
      <c r="M11" s="26">
        <v>9767507</v>
      </c>
      <c r="N11" s="26">
        <v>8802672</v>
      </c>
      <c r="O11" s="26">
        <v>9385910</v>
      </c>
      <c r="P11" s="49"/>
    </row>
    <row r="12" spans="1:20">
      <c r="A12" s="7" t="s">
        <v>5</v>
      </c>
      <c r="B12" s="26">
        <v>9332382</v>
      </c>
      <c r="C12" s="26">
        <v>8070274</v>
      </c>
      <c r="D12" s="26">
        <v>8204951</v>
      </c>
      <c r="E12" s="26">
        <v>10260867</v>
      </c>
      <c r="F12" s="26">
        <v>8177560</v>
      </c>
      <c r="G12" s="26">
        <v>8673235</v>
      </c>
      <c r="H12" s="26">
        <v>8685540</v>
      </c>
      <c r="I12" s="26">
        <v>8557970</v>
      </c>
      <c r="J12" s="26">
        <v>9446202</v>
      </c>
      <c r="K12" s="26">
        <v>10081234</v>
      </c>
      <c r="L12" s="26">
        <v>10875724</v>
      </c>
      <c r="M12" s="26">
        <v>10237308</v>
      </c>
      <c r="N12" s="26">
        <v>11732619</v>
      </c>
      <c r="O12" s="26">
        <v>13176198</v>
      </c>
      <c r="P12" s="49"/>
    </row>
    <row r="13" spans="1:20">
      <c r="A13" s="7" t="s">
        <v>6</v>
      </c>
      <c r="B13" s="26">
        <v>16599009</v>
      </c>
      <c r="C13" s="26">
        <v>16917662</v>
      </c>
      <c r="D13" s="26">
        <v>16187821</v>
      </c>
      <c r="E13" s="26">
        <v>18776696</v>
      </c>
      <c r="F13" s="26">
        <v>15652308</v>
      </c>
      <c r="G13" s="26">
        <v>17244677</v>
      </c>
      <c r="H13" s="26">
        <v>17155098</v>
      </c>
      <c r="I13" s="26">
        <v>18709761</v>
      </c>
      <c r="J13" s="26">
        <v>20733987</v>
      </c>
      <c r="K13" s="26">
        <v>20153160</v>
      </c>
      <c r="L13" s="26">
        <v>23069132</v>
      </c>
      <c r="M13" s="26">
        <v>21659683</v>
      </c>
      <c r="N13" s="26">
        <v>20085004</v>
      </c>
      <c r="O13" s="26">
        <v>21591898</v>
      </c>
      <c r="P13" s="49"/>
    </row>
    <row r="14" spans="1:20">
      <c r="A14" s="7" t="s">
        <v>7</v>
      </c>
      <c r="B14" s="26">
        <v>6660527</v>
      </c>
      <c r="C14" s="26">
        <v>5684819</v>
      </c>
      <c r="D14" s="26">
        <v>5302545</v>
      </c>
      <c r="E14" s="26">
        <v>7334220</v>
      </c>
      <c r="F14" s="26">
        <v>7004942</v>
      </c>
      <c r="G14" s="26">
        <v>8845365</v>
      </c>
      <c r="H14" s="26">
        <v>8310240</v>
      </c>
      <c r="I14" s="26">
        <v>10272884</v>
      </c>
      <c r="J14" s="26">
        <v>14248150</v>
      </c>
      <c r="K14" s="26">
        <v>16076440</v>
      </c>
      <c r="L14" s="26">
        <v>18202311</v>
      </c>
      <c r="M14" s="26">
        <v>16940601</v>
      </c>
      <c r="N14" s="26">
        <v>16266478</v>
      </c>
      <c r="O14" s="26">
        <v>15745145</v>
      </c>
      <c r="P14" s="49"/>
    </row>
    <row r="15" spans="1:20">
      <c r="A15" s="7" t="s">
        <v>8</v>
      </c>
      <c r="B15" s="26">
        <v>6213923</v>
      </c>
      <c r="C15" s="26">
        <v>5677952</v>
      </c>
      <c r="D15" s="26">
        <v>5233091</v>
      </c>
      <c r="E15" s="26">
        <v>6982871</v>
      </c>
      <c r="F15" s="26">
        <v>5289536</v>
      </c>
      <c r="G15" s="26">
        <v>6086930</v>
      </c>
      <c r="H15" s="26">
        <v>7435100</v>
      </c>
      <c r="I15" s="26">
        <v>8167270</v>
      </c>
      <c r="J15" s="26">
        <v>8145475</v>
      </c>
      <c r="K15" s="26">
        <v>5481597</v>
      </c>
      <c r="L15" s="26">
        <v>9538561</v>
      </c>
      <c r="M15" s="26">
        <v>6914525</v>
      </c>
      <c r="N15" s="26">
        <v>7897661</v>
      </c>
      <c r="O15" s="26">
        <v>8768973</v>
      </c>
      <c r="P15" s="49"/>
    </row>
    <row r="16" spans="1:20">
      <c r="A16" s="7" t="s">
        <v>22</v>
      </c>
      <c r="B16" s="26">
        <v>1136468</v>
      </c>
      <c r="C16" s="26">
        <v>1044273</v>
      </c>
      <c r="D16" s="26">
        <v>980425</v>
      </c>
      <c r="E16" s="26">
        <v>1248729</v>
      </c>
      <c r="F16" s="26">
        <v>885424</v>
      </c>
      <c r="G16" s="26">
        <v>980681</v>
      </c>
      <c r="H16" s="26">
        <v>502968</v>
      </c>
      <c r="I16" s="26">
        <v>231656</v>
      </c>
      <c r="J16" s="26">
        <v>352917</v>
      </c>
      <c r="K16" s="26">
        <v>578025</v>
      </c>
      <c r="L16" s="26">
        <v>684881</v>
      </c>
      <c r="M16" s="26">
        <v>662743</v>
      </c>
      <c r="N16" s="26">
        <v>655876</v>
      </c>
      <c r="O16" s="26">
        <v>692461</v>
      </c>
      <c r="P16" s="49"/>
    </row>
    <row r="17" spans="1:16">
      <c r="A17" s="7" t="s">
        <v>9</v>
      </c>
      <c r="B17" s="26">
        <v>5274293</v>
      </c>
      <c r="C17" s="26">
        <v>3398085</v>
      </c>
      <c r="D17" s="26">
        <v>5871057</v>
      </c>
      <c r="E17" s="26">
        <v>7588600</v>
      </c>
      <c r="F17" s="26">
        <v>5996414</v>
      </c>
      <c r="G17" s="26">
        <v>9832999</v>
      </c>
      <c r="H17" s="26">
        <v>9412083</v>
      </c>
      <c r="I17" s="26">
        <v>10104434</v>
      </c>
      <c r="J17" s="26">
        <v>10533977</v>
      </c>
      <c r="K17" s="26">
        <v>11130659</v>
      </c>
      <c r="L17" s="26">
        <v>9245069</v>
      </c>
      <c r="M17" s="26">
        <v>8817109</v>
      </c>
      <c r="N17" s="26">
        <v>8743118</v>
      </c>
      <c r="O17" s="26">
        <v>10116708</v>
      </c>
      <c r="P17" s="49"/>
    </row>
    <row r="18" spans="1:16">
      <c r="A18" s="7" t="s">
        <v>10</v>
      </c>
      <c r="B18" s="26">
        <v>3721791</v>
      </c>
      <c r="C18" s="26">
        <v>7408306</v>
      </c>
      <c r="D18" s="26">
        <v>7484128</v>
      </c>
      <c r="E18" s="26">
        <v>9229059</v>
      </c>
      <c r="F18" s="26">
        <v>8312109</v>
      </c>
      <c r="G18" s="26">
        <v>9371588</v>
      </c>
      <c r="H18" s="26">
        <v>8575331</v>
      </c>
      <c r="I18" s="26">
        <v>8849779</v>
      </c>
      <c r="J18" s="26">
        <v>8625020</v>
      </c>
      <c r="K18" s="26">
        <v>8931165</v>
      </c>
      <c r="L18" s="26">
        <v>10190932</v>
      </c>
      <c r="M18" s="26">
        <v>8802925</v>
      </c>
      <c r="N18" s="26">
        <v>7980892</v>
      </c>
      <c r="O18" s="26">
        <v>4641003</v>
      </c>
      <c r="P18" s="49"/>
    </row>
    <row r="19" spans="1:16">
      <c r="A19" s="7" t="s">
        <v>11</v>
      </c>
      <c r="B19" s="26">
        <v>58691412.280495539</v>
      </c>
      <c r="C19" s="26">
        <v>55146369.162579879</v>
      </c>
      <c r="D19" s="26">
        <v>51891663.382577702</v>
      </c>
      <c r="E19" s="26">
        <v>59627747.839999996</v>
      </c>
      <c r="F19" s="26">
        <v>55844701.460000008</v>
      </c>
      <c r="G19" s="26">
        <v>56955142.009999998</v>
      </c>
      <c r="H19" s="26">
        <v>51235414.219999999</v>
      </c>
      <c r="I19" s="26">
        <v>52325426.23436331</v>
      </c>
      <c r="J19" s="26">
        <v>54715070.989999995</v>
      </c>
      <c r="K19" s="26">
        <v>57215373.825242981</v>
      </c>
      <c r="L19" s="26">
        <v>59284268.330000013</v>
      </c>
      <c r="M19" s="26">
        <v>57137533.593682736</v>
      </c>
      <c r="N19" s="26">
        <v>56045623.100000001</v>
      </c>
      <c r="O19" s="26">
        <v>52020091.885490529</v>
      </c>
      <c r="P19" s="49"/>
    </row>
    <row r="20" spans="1:16">
      <c r="A20" s="7" t="s">
        <v>12</v>
      </c>
      <c r="B20" s="26">
        <v>7507602</v>
      </c>
      <c r="C20" s="26">
        <v>6439455</v>
      </c>
      <c r="D20" s="26">
        <v>6928174</v>
      </c>
      <c r="E20" s="26">
        <v>8133013</v>
      </c>
      <c r="F20" s="26">
        <v>8054161</v>
      </c>
      <c r="G20" s="26">
        <v>8720837</v>
      </c>
      <c r="H20" s="26">
        <v>8603230</v>
      </c>
      <c r="I20" s="26">
        <v>8163176</v>
      </c>
      <c r="J20" s="26">
        <v>8995848</v>
      </c>
      <c r="K20" s="26">
        <v>10404244</v>
      </c>
      <c r="L20" s="26">
        <v>11543882</v>
      </c>
      <c r="M20" s="26">
        <v>10342226</v>
      </c>
      <c r="N20" s="26">
        <v>10080990</v>
      </c>
      <c r="O20" s="26">
        <v>10512592</v>
      </c>
      <c r="P20" s="49"/>
    </row>
    <row r="21" spans="1:16">
      <c r="A21" s="7" t="s">
        <v>13</v>
      </c>
      <c r="B21" s="26">
        <v>5743102</v>
      </c>
      <c r="C21" s="26">
        <v>2291844</v>
      </c>
      <c r="D21" s="26">
        <v>2405080</v>
      </c>
      <c r="E21" s="26">
        <v>2794253</v>
      </c>
      <c r="F21" s="26">
        <v>2326363</v>
      </c>
      <c r="G21" s="26">
        <v>2753821</v>
      </c>
      <c r="H21" s="26">
        <v>2632529</v>
      </c>
      <c r="I21" s="26">
        <v>2751581</v>
      </c>
      <c r="J21" s="26">
        <v>2598769</v>
      </c>
      <c r="K21" s="26">
        <v>2656621</v>
      </c>
      <c r="L21" s="26">
        <v>3103804</v>
      </c>
      <c r="M21" s="26">
        <v>2760719</v>
      </c>
      <c r="N21" s="26">
        <v>2632954</v>
      </c>
      <c r="O21" s="26">
        <v>2890067</v>
      </c>
      <c r="P21" s="49"/>
    </row>
    <row r="22" spans="1:16">
      <c r="A22" s="7" t="s">
        <v>14</v>
      </c>
      <c r="B22" s="26">
        <v>6356958</v>
      </c>
      <c r="C22" s="26">
        <v>6740401</v>
      </c>
      <c r="D22" s="26">
        <v>7391241</v>
      </c>
      <c r="E22" s="26">
        <v>9331859</v>
      </c>
      <c r="F22" s="26">
        <v>9028187</v>
      </c>
      <c r="G22" s="26">
        <v>9280933</v>
      </c>
      <c r="H22" s="26">
        <v>8694151</v>
      </c>
      <c r="I22" s="26">
        <v>9578652</v>
      </c>
      <c r="J22" s="26">
        <v>10165384</v>
      </c>
      <c r="K22" s="26">
        <v>10185862</v>
      </c>
      <c r="L22" s="26">
        <v>11739927</v>
      </c>
      <c r="M22" s="26">
        <v>11005965</v>
      </c>
      <c r="N22" s="26">
        <v>10539164</v>
      </c>
      <c r="O22" s="26">
        <v>11741212</v>
      </c>
      <c r="P22" s="49"/>
    </row>
    <row r="23" spans="1:16">
      <c r="A23" s="7" t="s">
        <v>15</v>
      </c>
      <c r="B23" s="26">
        <v>9391608</v>
      </c>
      <c r="C23" s="26">
        <v>10858633</v>
      </c>
      <c r="D23" s="26">
        <v>10251846</v>
      </c>
      <c r="E23" s="26">
        <v>13203256</v>
      </c>
      <c r="F23" s="26">
        <v>11904394</v>
      </c>
      <c r="G23" s="26">
        <v>13736032</v>
      </c>
      <c r="H23" s="26">
        <v>12900227</v>
      </c>
      <c r="I23" s="26">
        <v>12545319</v>
      </c>
      <c r="J23" s="26">
        <v>13703189</v>
      </c>
      <c r="K23" s="26">
        <v>14413773</v>
      </c>
      <c r="L23" s="26">
        <v>16517408</v>
      </c>
      <c r="M23" s="26">
        <v>15579021</v>
      </c>
      <c r="N23" s="26">
        <v>15859596</v>
      </c>
      <c r="O23" s="26">
        <v>19807510</v>
      </c>
      <c r="P23" s="49"/>
    </row>
    <row r="24" spans="1:16">
      <c r="A24" s="7" t="s">
        <v>16</v>
      </c>
      <c r="B24" s="26">
        <v>9550869</v>
      </c>
      <c r="C24" s="26">
        <v>7622287</v>
      </c>
      <c r="D24" s="26">
        <v>7238317</v>
      </c>
      <c r="E24" s="26">
        <v>8296074</v>
      </c>
      <c r="F24" s="26">
        <v>9259490</v>
      </c>
      <c r="G24" s="26">
        <v>11774928</v>
      </c>
      <c r="H24" s="26">
        <v>10139443</v>
      </c>
      <c r="I24" s="26">
        <v>11174474</v>
      </c>
      <c r="J24" s="26">
        <v>13296138</v>
      </c>
      <c r="K24" s="26">
        <v>14065420</v>
      </c>
      <c r="L24" s="26">
        <v>15325310</v>
      </c>
      <c r="M24" s="26">
        <v>12652220</v>
      </c>
      <c r="N24" s="26">
        <v>13084116</v>
      </c>
      <c r="O24" s="26">
        <v>13980083</v>
      </c>
      <c r="P24" s="49"/>
    </row>
    <row r="25" spans="1:16">
      <c r="A25" s="7" t="s">
        <v>17</v>
      </c>
      <c r="B25" s="26">
        <v>12119361</v>
      </c>
      <c r="C25" s="26">
        <v>14121559</v>
      </c>
      <c r="D25" s="26">
        <v>11677420</v>
      </c>
      <c r="E25" s="26">
        <v>14182074</v>
      </c>
      <c r="F25" s="26">
        <v>16304589</v>
      </c>
      <c r="G25" s="26">
        <v>19871497</v>
      </c>
      <c r="H25" s="26">
        <v>16448250</v>
      </c>
      <c r="I25" s="26">
        <v>18690825</v>
      </c>
      <c r="J25" s="26">
        <v>21209952</v>
      </c>
      <c r="K25" s="26">
        <v>21831170</v>
      </c>
      <c r="L25" s="26">
        <v>20557115</v>
      </c>
      <c r="M25" s="26">
        <v>22044458</v>
      </c>
      <c r="N25" s="26">
        <v>21271244</v>
      </c>
      <c r="O25" s="26">
        <v>22754476</v>
      </c>
      <c r="P25" s="49"/>
    </row>
    <row r="26" spans="1:16">
      <c r="A26" s="7" t="s">
        <v>18</v>
      </c>
      <c r="B26" s="26">
        <v>7526434</v>
      </c>
      <c r="C26" s="26">
        <v>7222088</v>
      </c>
      <c r="D26" s="26">
        <v>7492190</v>
      </c>
      <c r="E26" s="26">
        <v>7848498</v>
      </c>
      <c r="F26" s="26">
        <v>7306870</v>
      </c>
      <c r="G26" s="26">
        <v>8592079</v>
      </c>
      <c r="H26" s="26">
        <v>8831840</v>
      </c>
      <c r="I26" s="26">
        <v>8609151</v>
      </c>
      <c r="J26" s="26">
        <v>9781712</v>
      </c>
      <c r="K26" s="26">
        <v>10210107</v>
      </c>
      <c r="L26" s="26">
        <v>12113666</v>
      </c>
      <c r="M26" s="26">
        <v>10518236</v>
      </c>
      <c r="N26" s="26">
        <v>11004933</v>
      </c>
      <c r="O26" s="26">
        <v>15380340</v>
      </c>
      <c r="P26" s="49"/>
    </row>
    <row r="27" spans="1:16">
      <c r="A27" s="7" t="s">
        <v>19</v>
      </c>
      <c r="B27" s="26">
        <v>3331725</v>
      </c>
      <c r="C27" s="26">
        <v>3580793</v>
      </c>
      <c r="D27" s="26">
        <v>3428160</v>
      </c>
      <c r="E27" s="26">
        <v>4693093</v>
      </c>
      <c r="F27" s="26">
        <v>4493395</v>
      </c>
      <c r="G27" s="26">
        <v>5449611</v>
      </c>
      <c r="H27" s="26">
        <v>4900515</v>
      </c>
      <c r="I27" s="26">
        <v>4621690</v>
      </c>
      <c r="J27" s="26">
        <v>4986910</v>
      </c>
      <c r="K27" s="26">
        <v>5387323</v>
      </c>
      <c r="L27" s="26">
        <v>6041984</v>
      </c>
      <c r="M27" s="26">
        <v>5712514</v>
      </c>
      <c r="N27" s="26">
        <v>5724843</v>
      </c>
      <c r="O27" s="26">
        <v>6945721</v>
      </c>
      <c r="P27" s="49"/>
    </row>
    <row r="28" spans="1:16">
      <c r="A28" s="7" t="s">
        <v>20</v>
      </c>
      <c r="B28" s="26">
        <v>18627053</v>
      </c>
      <c r="C28" s="26">
        <v>19740549</v>
      </c>
      <c r="D28" s="26">
        <v>18714888</v>
      </c>
      <c r="E28" s="26">
        <v>22784610</v>
      </c>
      <c r="F28" s="26">
        <v>20367759</v>
      </c>
      <c r="G28" s="26">
        <v>22307620</v>
      </c>
      <c r="H28" s="26">
        <v>20894820</v>
      </c>
      <c r="I28" s="26">
        <v>22850402</v>
      </c>
      <c r="J28" s="26">
        <v>25251143</v>
      </c>
      <c r="K28" s="26">
        <v>26253299</v>
      </c>
      <c r="L28" s="26">
        <v>26524060</v>
      </c>
      <c r="M28" s="26">
        <v>24538689</v>
      </c>
      <c r="N28" s="26">
        <v>23245163</v>
      </c>
      <c r="O28" s="26">
        <v>22456865</v>
      </c>
      <c r="P28" s="49"/>
    </row>
    <row r="29" spans="1:16">
      <c r="A29" s="7" t="s">
        <v>21</v>
      </c>
      <c r="B29" s="26">
        <v>24235195</v>
      </c>
      <c r="C29" s="26">
        <v>25216882</v>
      </c>
      <c r="D29" s="26">
        <v>27635794</v>
      </c>
      <c r="E29" s="26">
        <v>31891602</v>
      </c>
      <c r="F29" s="26">
        <v>28872125</v>
      </c>
      <c r="G29" s="26">
        <v>30358837</v>
      </c>
      <c r="H29" s="26">
        <v>28059356</v>
      </c>
      <c r="I29" s="26">
        <v>30845882</v>
      </c>
      <c r="J29" s="26">
        <v>29510230</v>
      </c>
      <c r="K29" s="26">
        <v>30145087</v>
      </c>
      <c r="L29" s="26">
        <v>29216933</v>
      </c>
      <c r="M29" s="26">
        <v>27424923</v>
      </c>
      <c r="N29" s="26">
        <v>29665815</v>
      </c>
      <c r="O29" s="26">
        <v>32262844</v>
      </c>
      <c r="P29" s="49"/>
    </row>
    <row r="30" spans="1:16" s="51" customFormat="1">
      <c r="A30" s="52" t="s">
        <v>0</v>
      </c>
      <c r="B30" s="57">
        <f t="shared" ref="B30:C30" si="0">SUM(B8:B29)</f>
        <v>242678420.28049552</v>
      </c>
      <c r="C30" s="57">
        <f t="shared" si="0"/>
        <v>238409896.16257989</v>
      </c>
      <c r="D30" s="57">
        <f t="shared" ref="D30:M30" si="1">SUM(D8:D29)</f>
        <v>234977705.38257772</v>
      </c>
      <c r="E30" s="57">
        <f t="shared" si="1"/>
        <v>282011549.84000003</v>
      </c>
      <c r="F30" s="57">
        <f t="shared" si="1"/>
        <v>257642334.46000001</v>
      </c>
      <c r="G30" s="57">
        <f t="shared" si="1"/>
        <v>293261726.00999999</v>
      </c>
      <c r="H30" s="57">
        <f t="shared" si="1"/>
        <v>269273911.22000003</v>
      </c>
      <c r="I30" s="57">
        <f t="shared" si="1"/>
        <v>282814889.23436332</v>
      </c>
      <c r="J30" s="57">
        <f t="shared" si="1"/>
        <v>305718577.99000001</v>
      </c>
      <c r="K30" s="57">
        <f t="shared" si="1"/>
        <v>318156649.825243</v>
      </c>
      <c r="L30" s="57">
        <f t="shared" si="1"/>
        <v>341838545.33000004</v>
      </c>
      <c r="M30" s="57">
        <f t="shared" si="1"/>
        <v>322015686.59368277</v>
      </c>
      <c r="N30" s="57">
        <f t="shared" ref="N30:O30" si="2">SUM(N8:N29)</f>
        <v>319704427.10000002</v>
      </c>
      <c r="O30" s="57">
        <f t="shared" si="2"/>
        <v>338396722.88549054</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sheetPr codeName="Feuil2"/>
  <dimension ref="A1:P63"/>
  <sheetViews>
    <sheetView showGridLines="0" workbookViewId="0"/>
  </sheetViews>
  <sheetFormatPr baseColWidth="10" defaultRowHeight="12.75"/>
  <cols>
    <col min="1" max="1" width="5.7109375" style="44" customWidth="1"/>
    <col min="2" max="16384" width="11.42578125" style="44"/>
  </cols>
  <sheetData>
    <row r="1" spans="1:16" s="38" customFormat="1">
      <c r="B1" s="39"/>
      <c r="C1" s="39"/>
      <c r="D1" s="39"/>
      <c r="E1" s="39"/>
      <c r="F1" s="39"/>
      <c r="G1" s="39"/>
      <c r="H1" s="39"/>
      <c r="I1" s="39"/>
      <c r="J1" s="39"/>
      <c r="K1" s="39"/>
      <c r="L1" s="39"/>
      <c r="M1" s="39"/>
      <c r="N1" s="39"/>
      <c r="O1" s="39"/>
      <c r="P1" s="39"/>
    </row>
    <row r="2" spans="1:16" s="42" customFormat="1">
      <c r="A2" s="40" t="s">
        <v>49</v>
      </c>
      <c r="B2" s="41"/>
      <c r="C2" s="41"/>
      <c r="D2" s="41"/>
      <c r="E2" s="41"/>
      <c r="F2" s="41"/>
      <c r="G2" s="41"/>
      <c r="H2" s="41"/>
      <c r="I2" s="41"/>
      <c r="J2" s="41"/>
      <c r="K2" s="41"/>
      <c r="L2" s="41"/>
      <c r="M2" s="41"/>
      <c r="N2" s="41"/>
      <c r="O2" s="41"/>
      <c r="P2" s="41"/>
    </row>
    <row r="3" spans="1:16" s="38" customFormat="1">
      <c r="B3" s="39"/>
      <c r="C3" s="39"/>
      <c r="D3" s="39"/>
      <c r="E3" s="39"/>
      <c r="F3" s="39"/>
      <c r="G3" s="39"/>
      <c r="H3" s="39"/>
      <c r="I3" s="39"/>
      <c r="J3" s="39"/>
      <c r="K3" s="39"/>
      <c r="L3" s="39"/>
      <c r="M3" s="39"/>
      <c r="N3" s="39"/>
      <c r="O3" s="39"/>
      <c r="P3" s="39"/>
    </row>
    <row r="4" spans="1:16" s="38" customFormat="1">
      <c r="B4" s="39"/>
      <c r="C4" s="39"/>
      <c r="D4" s="39"/>
      <c r="E4" s="39"/>
      <c r="F4" s="39"/>
      <c r="G4" s="39"/>
      <c r="H4" s="39"/>
      <c r="I4" s="39"/>
      <c r="J4" s="39"/>
      <c r="K4" s="39"/>
      <c r="L4" s="39"/>
      <c r="M4" s="39"/>
      <c r="N4" s="39"/>
      <c r="O4" s="39"/>
      <c r="P4" s="39"/>
    </row>
    <row r="5" spans="1:16" s="43" customFormat="1" ht="15.75">
      <c r="A5" s="43" t="s">
        <v>45</v>
      </c>
    </row>
    <row r="6" spans="1:16" s="38" customFormat="1"/>
    <row r="7" spans="1:16" s="38" customFormat="1"/>
    <row r="8" spans="1:16" s="38" customFormat="1"/>
    <row r="9" spans="1:16" s="38" customFormat="1"/>
    <row r="10" spans="1:16" s="38" customFormat="1"/>
    <row r="11" spans="1:16" s="38" customFormat="1"/>
    <row r="12" spans="1:16" s="38" customFormat="1"/>
    <row r="13" spans="1:16" s="38" customFormat="1"/>
    <row r="14" spans="1:16" s="38" customFormat="1"/>
    <row r="15" spans="1:16" s="38" customFormat="1"/>
    <row r="16" spans="1:16" s="38" customFormat="1"/>
    <row r="17" spans="1:1" s="38" customFormat="1"/>
    <row r="18" spans="1:1" s="38" customFormat="1"/>
    <row r="19" spans="1:1" s="38" customFormat="1"/>
    <row r="20" spans="1:1" s="38" customFormat="1"/>
    <row r="21" spans="1:1" s="38" customFormat="1"/>
    <row r="22" spans="1:1" s="38" customFormat="1"/>
    <row r="23" spans="1:1" s="38" customFormat="1"/>
    <row r="24" spans="1:1" s="38" customFormat="1"/>
    <row r="25" spans="1:1" s="38" customFormat="1"/>
    <row r="26" spans="1:1" s="38" customFormat="1"/>
    <row r="27" spans="1:1" s="38" customFormat="1"/>
    <row r="28" spans="1:1" s="38" customFormat="1"/>
    <row r="29" spans="1:1" s="43" customFormat="1" ht="15.75">
      <c r="A29" s="43" t="s">
        <v>46</v>
      </c>
    </row>
    <row r="30" spans="1:1" s="38" customFormat="1"/>
    <row r="31" spans="1:1" s="38" customFormat="1"/>
    <row r="32" spans="1:1" s="38" customFormat="1"/>
    <row r="33" spans="1:1" s="38" customFormat="1"/>
    <row r="34" spans="1:1" s="38" customFormat="1"/>
    <row r="35" spans="1:1" s="38" customFormat="1"/>
    <row r="36" spans="1:1" s="38" customFormat="1"/>
    <row r="37" spans="1:1" s="38" customFormat="1"/>
    <row r="38" spans="1:1" s="38" customFormat="1"/>
    <row r="39" spans="1:1" s="38" customFormat="1"/>
    <row r="40" spans="1:1" s="38" customFormat="1"/>
    <row r="41" spans="1:1" s="38" customFormat="1"/>
    <row r="42" spans="1:1" s="38" customFormat="1"/>
    <row r="43" spans="1:1" s="38" customFormat="1"/>
    <row r="44" spans="1:1" s="38" customFormat="1"/>
    <row r="45" spans="1:1" s="43" customFormat="1" ht="15.75">
      <c r="A45" s="43" t="s">
        <v>47</v>
      </c>
    </row>
    <row r="46" spans="1:1" s="38" customFormat="1"/>
    <row r="47" spans="1:1" s="38" customFormat="1"/>
    <row r="48" spans="1:1"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sheetData>
  <hyperlinks>
    <hyperlink ref="A2" location="Sommaire!A1" display="Retour au menu &quot;Exploitation des films&quot;"/>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dimension ref="A1:T30"/>
  <sheetViews>
    <sheetView workbookViewId="0"/>
  </sheetViews>
  <sheetFormatPr baseColWidth="10" defaultColWidth="4.7109375" defaultRowHeight="12"/>
  <cols>
    <col min="1" max="1" width="29.140625" style="49" customWidth="1"/>
    <col min="2" max="4" width="5" style="49" bestFit="1" customWidth="1"/>
    <col min="5" max="13" width="5" style="50" bestFit="1" customWidth="1"/>
    <col min="14" max="15" width="5" style="50" customWidth="1"/>
    <col min="16" max="16" width="5" style="50" bestFit="1" customWidth="1"/>
    <col min="17" max="16384" width="4.7109375" style="49"/>
  </cols>
  <sheetData>
    <row r="1" spans="1:20" s="38" customFormat="1" ht="12.75">
      <c r="D1" s="39"/>
      <c r="E1" s="39"/>
      <c r="F1" s="39"/>
      <c r="G1" s="39"/>
      <c r="H1" s="39"/>
      <c r="I1" s="39"/>
      <c r="J1" s="39"/>
      <c r="K1" s="39"/>
      <c r="L1" s="39"/>
      <c r="M1" s="39"/>
      <c r="N1" s="39"/>
      <c r="O1" s="39"/>
      <c r="P1" s="39"/>
      <c r="Q1" s="39"/>
      <c r="R1" s="39"/>
      <c r="S1" s="39"/>
      <c r="T1" s="39"/>
    </row>
    <row r="2" spans="1:20" s="42" customFormat="1" ht="12.75">
      <c r="A2" s="40" t="s">
        <v>49</v>
      </c>
      <c r="B2" s="40"/>
      <c r="C2" s="40"/>
      <c r="D2" s="41"/>
      <c r="E2" s="41"/>
      <c r="F2" s="41"/>
      <c r="G2" s="41"/>
      <c r="H2" s="41"/>
      <c r="I2" s="41"/>
      <c r="J2" s="41"/>
      <c r="K2" s="41"/>
      <c r="L2" s="41"/>
      <c r="M2" s="41"/>
      <c r="N2" s="41"/>
      <c r="O2" s="41"/>
      <c r="P2" s="41"/>
      <c r="Q2" s="41"/>
      <c r="R2" s="41"/>
      <c r="S2" s="41"/>
      <c r="T2" s="41"/>
    </row>
    <row r="3" spans="1:20" s="38" customFormat="1" ht="12.75">
      <c r="D3" s="39"/>
      <c r="E3" s="39"/>
      <c r="F3" s="39"/>
      <c r="G3" s="39"/>
      <c r="H3" s="39"/>
      <c r="I3" s="39"/>
      <c r="J3" s="39"/>
      <c r="K3" s="39"/>
      <c r="L3" s="39"/>
      <c r="M3" s="39"/>
      <c r="N3" s="39"/>
      <c r="O3" s="39"/>
      <c r="P3" s="39"/>
      <c r="Q3" s="39"/>
      <c r="R3" s="39"/>
      <c r="S3" s="39"/>
      <c r="T3" s="39"/>
    </row>
    <row r="4" spans="1:20" s="38" customFormat="1" ht="12.75">
      <c r="D4" s="39"/>
      <c r="E4" s="39"/>
      <c r="F4" s="39"/>
      <c r="G4" s="39"/>
      <c r="H4" s="39"/>
      <c r="I4" s="39"/>
      <c r="J4" s="39"/>
      <c r="K4" s="39"/>
      <c r="L4" s="39"/>
      <c r="M4" s="39"/>
      <c r="N4" s="39"/>
      <c r="O4" s="39"/>
      <c r="P4" s="39"/>
      <c r="Q4" s="39"/>
      <c r="R4" s="39"/>
      <c r="S4" s="39"/>
      <c r="T4" s="39"/>
    </row>
    <row r="5" spans="1:20" ht="12.75">
      <c r="A5" s="48" t="s">
        <v>94</v>
      </c>
      <c r="B5" s="48"/>
      <c r="C5" s="48"/>
    </row>
    <row r="6" spans="1:20" ht="3" customHeight="1"/>
    <row r="7" spans="1:20" s="51" customFormat="1">
      <c r="A7" s="5"/>
      <c r="B7" s="6" t="s">
        <v>100</v>
      </c>
      <c r="C7" s="6" t="s">
        <v>101</v>
      </c>
      <c r="D7" s="6" t="s">
        <v>54</v>
      </c>
      <c r="E7" s="6" t="s">
        <v>55</v>
      </c>
      <c r="F7" s="6" t="s">
        <v>56</v>
      </c>
      <c r="G7" s="6" t="s">
        <v>57</v>
      </c>
      <c r="H7" s="6" t="s">
        <v>58</v>
      </c>
      <c r="I7" s="6" t="s">
        <v>59</v>
      </c>
      <c r="J7" s="6" t="s">
        <v>60</v>
      </c>
      <c r="K7" s="6" t="s">
        <v>61</v>
      </c>
      <c r="L7" s="6" t="s">
        <v>62</v>
      </c>
      <c r="M7" s="6" t="s">
        <v>63</v>
      </c>
      <c r="N7" s="6" t="s">
        <v>99</v>
      </c>
      <c r="O7" s="6" t="s">
        <v>102</v>
      </c>
    </row>
    <row r="8" spans="1:20">
      <c r="A8" s="7" t="s">
        <v>1</v>
      </c>
      <c r="B8" s="32">
        <v>5.1416881864607387</v>
      </c>
      <c r="C8" s="32">
        <v>5.272825883232815</v>
      </c>
      <c r="D8" s="32">
        <v>5.3950011319713154</v>
      </c>
      <c r="E8" s="32">
        <v>5.4732152202900792</v>
      </c>
      <c r="F8" s="32">
        <v>5.5058416132948045</v>
      </c>
      <c r="G8" s="32">
        <v>5.4170591289062537</v>
      </c>
      <c r="H8" s="32">
        <v>5.0111779807044181</v>
      </c>
      <c r="I8" s="32">
        <v>4.999182259672831</v>
      </c>
      <c r="J8" s="32">
        <v>5.0930996736270657</v>
      </c>
      <c r="K8" s="32">
        <v>5.0760067159612596</v>
      </c>
      <c r="L8" s="32">
        <v>5.1619294140063223</v>
      </c>
      <c r="M8" s="32">
        <v>5.2818628225646567</v>
      </c>
      <c r="N8" s="32">
        <v>5.3215142152338695</v>
      </c>
      <c r="O8" s="32">
        <v>5.6825963812793328</v>
      </c>
      <c r="P8" s="58"/>
      <c r="Q8" s="58"/>
      <c r="R8" s="58"/>
      <c r="S8" s="58"/>
    </row>
    <row r="9" spans="1:20">
      <c r="A9" s="7" t="s">
        <v>2</v>
      </c>
      <c r="B9" s="32">
        <v>4.6831743224800224</v>
      </c>
      <c r="C9" s="32">
        <v>4.777199002932532</v>
      </c>
      <c r="D9" s="32">
        <v>4.866871610124428</v>
      </c>
      <c r="E9" s="32">
        <v>4.9455371859495969</v>
      </c>
      <c r="F9" s="32">
        <v>4.9438224845807301</v>
      </c>
      <c r="G9" s="32">
        <v>5.2541324042018154</v>
      </c>
      <c r="H9" s="32">
        <v>5.3067905273065925</v>
      </c>
      <c r="I9" s="32">
        <v>5.3630911868007223</v>
      </c>
      <c r="J9" s="32">
        <v>5.5057528635165811</v>
      </c>
      <c r="K9" s="32">
        <v>5.6823754510459414</v>
      </c>
      <c r="L9" s="32">
        <v>5.7844897498518124</v>
      </c>
      <c r="M9" s="32">
        <v>5.7556393820031833</v>
      </c>
      <c r="N9" s="32">
        <v>5.7057994876091263</v>
      </c>
      <c r="O9" s="32">
        <v>5.5983728483716746</v>
      </c>
      <c r="P9" s="49"/>
    </row>
    <row r="10" spans="1:20">
      <c r="A10" s="7" t="s">
        <v>3</v>
      </c>
      <c r="B10" s="32">
        <v>5.1171089824849245</v>
      </c>
      <c r="C10" s="32">
        <v>5.1719556688264277</v>
      </c>
      <c r="D10" s="32">
        <v>5.2479763331004126</v>
      </c>
      <c r="E10" s="32">
        <v>5.2792807552222065</v>
      </c>
      <c r="F10" s="32">
        <v>5.3931658678773067</v>
      </c>
      <c r="G10" s="32">
        <v>5.5911097474592513</v>
      </c>
      <c r="H10" s="32">
        <v>5.3339476391139149</v>
      </c>
      <c r="I10" s="32">
        <v>5.3888692510113509</v>
      </c>
      <c r="J10" s="32">
        <v>5.4370682663385583</v>
      </c>
      <c r="K10" s="32">
        <v>5.5666346046005897</v>
      </c>
      <c r="L10" s="32">
        <v>5.6867835306083272</v>
      </c>
      <c r="M10" s="32">
        <v>5.8818271367686004</v>
      </c>
      <c r="N10" s="32">
        <v>5.9612039243830894</v>
      </c>
      <c r="O10" s="32">
        <v>5.8264757562836724</v>
      </c>
      <c r="P10" s="49"/>
    </row>
    <row r="11" spans="1:20">
      <c r="A11" s="7" t="s">
        <v>4</v>
      </c>
      <c r="B11" s="32">
        <v>4.4768197398394758</v>
      </c>
      <c r="C11" s="32">
        <v>4.5242537110995533</v>
      </c>
      <c r="D11" s="32">
        <v>4.6195139700418215</v>
      </c>
      <c r="E11" s="32">
        <v>4.7152965987861553</v>
      </c>
      <c r="F11" s="32">
        <v>4.6776179150050705</v>
      </c>
      <c r="G11" s="32">
        <v>4.8680632023600587</v>
      </c>
      <c r="H11" s="32">
        <v>4.7626817905610697</v>
      </c>
      <c r="I11" s="32">
        <v>4.9299817425266204</v>
      </c>
      <c r="J11" s="32">
        <v>5.0560499178721781</v>
      </c>
      <c r="K11" s="32">
        <v>5.1749486636178448</v>
      </c>
      <c r="L11" s="32">
        <v>5.3222910200992519</v>
      </c>
      <c r="M11" s="32">
        <v>5.3519090699383192</v>
      </c>
      <c r="N11" s="32">
        <v>5.2767549175817257</v>
      </c>
      <c r="O11" s="32">
        <v>5.2265869102422817</v>
      </c>
      <c r="P11" s="49"/>
    </row>
    <row r="12" spans="1:20">
      <c r="A12" s="7" t="s">
        <v>5</v>
      </c>
      <c r="B12" s="32">
        <v>5.0968771163298747</v>
      </c>
      <c r="C12" s="32">
        <v>5.2456799359879778</v>
      </c>
      <c r="D12" s="32">
        <v>5.3834552081385469</v>
      </c>
      <c r="E12" s="32">
        <v>5.3594312797198702</v>
      </c>
      <c r="F12" s="32">
        <v>5.3498946057233479</v>
      </c>
      <c r="G12" s="32">
        <v>5.4992844719961296</v>
      </c>
      <c r="H12" s="32">
        <v>5.453904966669513</v>
      </c>
      <c r="I12" s="32">
        <v>5.6261866443669568</v>
      </c>
      <c r="J12" s="32">
        <v>5.5957464705965982</v>
      </c>
      <c r="K12" s="32">
        <v>5.8357833290689474</v>
      </c>
      <c r="L12" s="32">
        <v>5.9137149904190602</v>
      </c>
      <c r="M12" s="32">
        <v>6.0121849233009934</v>
      </c>
      <c r="N12" s="32">
        <v>6.0353381992780815</v>
      </c>
      <c r="O12" s="32">
        <v>6.0042871497153065</v>
      </c>
      <c r="P12" s="49"/>
    </row>
    <row r="13" spans="1:20">
      <c r="A13" s="7" t="s">
        <v>6</v>
      </c>
      <c r="B13" s="32">
        <v>4.9137260996598666</v>
      </c>
      <c r="C13" s="32">
        <v>4.994581665167396</v>
      </c>
      <c r="D13" s="32">
        <v>5.0215378210851087</v>
      </c>
      <c r="E13" s="32">
        <v>5.0845051009700981</v>
      </c>
      <c r="F13" s="32">
        <v>5.0268109507300647</v>
      </c>
      <c r="G13" s="32">
        <v>5.0720906257950569</v>
      </c>
      <c r="H13" s="32">
        <v>5.1369551430044682</v>
      </c>
      <c r="I13" s="32">
        <v>5.2715297972027004</v>
      </c>
      <c r="J13" s="32">
        <v>5.3417913896987921</v>
      </c>
      <c r="K13" s="32">
        <v>5.4398619706379892</v>
      </c>
      <c r="L13" s="32">
        <v>5.5069028652727416</v>
      </c>
      <c r="M13" s="32">
        <v>5.481372802831932</v>
      </c>
      <c r="N13" s="32">
        <v>5.3844034358304436</v>
      </c>
      <c r="O13" s="32">
        <v>5.2770005809322731</v>
      </c>
      <c r="P13" s="49"/>
    </row>
    <row r="14" spans="1:20">
      <c r="A14" s="7" t="s">
        <v>7</v>
      </c>
      <c r="B14" s="32">
        <v>4.598591947991693</v>
      </c>
      <c r="C14" s="32">
        <v>4.625177060018566</v>
      </c>
      <c r="D14" s="32">
        <v>4.5730714997218662</v>
      </c>
      <c r="E14" s="32">
        <v>4.7524633143387378</v>
      </c>
      <c r="F14" s="32">
        <v>4.8426569365672361</v>
      </c>
      <c r="G14" s="32">
        <v>5.0266266674698326</v>
      </c>
      <c r="H14" s="32">
        <v>5.0325257705113406</v>
      </c>
      <c r="I14" s="32">
        <v>5.5591605697216329</v>
      </c>
      <c r="J14" s="32">
        <v>5.6841175109508271</v>
      </c>
      <c r="K14" s="32">
        <v>5.8705769666862277</v>
      </c>
      <c r="L14" s="32">
        <v>5.9623310409661681</v>
      </c>
      <c r="M14" s="32">
        <v>6.05783669953302</v>
      </c>
      <c r="N14" s="32">
        <v>5.9435232079612952</v>
      </c>
      <c r="O14" s="32">
        <v>5.7886519936382399</v>
      </c>
      <c r="P14" s="49"/>
    </row>
    <row r="15" spans="1:20">
      <c r="A15" s="7" t="s">
        <v>8</v>
      </c>
      <c r="B15" s="32">
        <v>5.2836111642539807</v>
      </c>
      <c r="C15" s="32">
        <v>5.3741003653434793</v>
      </c>
      <c r="D15" s="32">
        <v>5.4772503906646586</v>
      </c>
      <c r="E15" s="32">
        <v>5.6562670863651716</v>
      </c>
      <c r="F15" s="32">
        <v>5.6094306087561456</v>
      </c>
      <c r="G15" s="32">
        <v>5.7969712929004142</v>
      </c>
      <c r="H15" s="32">
        <v>5.9166225014841096</v>
      </c>
      <c r="I15" s="32">
        <v>6.0598126098105327</v>
      </c>
      <c r="J15" s="32">
        <v>6.1485863227785611</v>
      </c>
      <c r="K15" s="32">
        <v>6.2004947639182042</v>
      </c>
      <c r="L15" s="32">
        <v>6.4575178133197939</v>
      </c>
      <c r="M15" s="32">
        <v>6.3091552450793875</v>
      </c>
      <c r="N15" s="32">
        <v>6.1492028195048194</v>
      </c>
      <c r="O15" s="32">
        <v>5.9428947659126594</v>
      </c>
      <c r="P15" s="49"/>
    </row>
    <row r="16" spans="1:20">
      <c r="A16" s="7" t="s">
        <v>22</v>
      </c>
      <c r="B16" s="32">
        <v>5.9656486546073006</v>
      </c>
      <c r="C16" s="32">
        <v>6.3252854417153763</v>
      </c>
      <c r="D16" s="32">
        <v>6.2350550736435091</v>
      </c>
      <c r="E16" s="32">
        <v>6.227608907064309</v>
      </c>
      <c r="F16" s="32">
        <v>6.1373980189509725</v>
      </c>
      <c r="G16" s="32">
        <v>6.0783877425792898</v>
      </c>
      <c r="H16" s="32">
        <v>5.7554411259869553</v>
      </c>
      <c r="I16" s="32">
        <v>5.6878805735611868</v>
      </c>
      <c r="J16" s="32">
        <v>6.1889204545454541</v>
      </c>
      <c r="K16" s="32">
        <v>6.759024310387165</v>
      </c>
      <c r="L16" s="32">
        <v>6.6489427800322307</v>
      </c>
      <c r="M16" s="32">
        <v>6.6274962749627493</v>
      </c>
      <c r="N16" s="32">
        <v>6.5753957512506638</v>
      </c>
      <c r="O16" s="32">
        <v>6.4474353125203674</v>
      </c>
      <c r="P16" s="49"/>
    </row>
    <row r="17" spans="1:16">
      <c r="A17" s="7" t="s">
        <v>9</v>
      </c>
      <c r="B17" s="32">
        <v>4.6770065274047248</v>
      </c>
      <c r="C17" s="32">
        <v>4.6828283134522524</v>
      </c>
      <c r="D17" s="32">
        <v>5.0744013586921293</v>
      </c>
      <c r="E17" s="32">
        <v>5.3800245867818397</v>
      </c>
      <c r="F17" s="32">
        <v>5.4431306551639</v>
      </c>
      <c r="G17" s="32">
        <v>5.3402626955485131</v>
      </c>
      <c r="H17" s="32">
        <v>5.3714975285736379</v>
      </c>
      <c r="I17" s="32">
        <v>5.5223151191476854</v>
      </c>
      <c r="J17" s="32">
        <v>5.5972455795531655</v>
      </c>
      <c r="K17" s="32">
        <v>5.7555266331180182</v>
      </c>
      <c r="L17" s="32">
        <v>5.5815847114622983</v>
      </c>
      <c r="M17" s="32">
        <v>5.665466590416953</v>
      </c>
      <c r="N17" s="32">
        <v>5.7752778113558012</v>
      </c>
      <c r="O17" s="32">
        <v>5.7766715544531388</v>
      </c>
      <c r="P17" s="49"/>
    </row>
    <row r="18" spans="1:16">
      <c r="A18" s="7" t="s">
        <v>10</v>
      </c>
      <c r="B18" s="32">
        <v>4.6639686311072346</v>
      </c>
      <c r="C18" s="32">
        <v>5.1853438893092401</v>
      </c>
      <c r="D18" s="32">
        <v>5.2443169436049368</v>
      </c>
      <c r="E18" s="32">
        <v>5.3290575267764808</v>
      </c>
      <c r="F18" s="32">
        <v>5.4369370665780581</v>
      </c>
      <c r="G18" s="32">
        <v>5.4889735425935431</v>
      </c>
      <c r="H18" s="32">
        <v>5.5420826568914352</v>
      </c>
      <c r="I18" s="32">
        <v>5.6913226063692957</v>
      </c>
      <c r="J18" s="32">
        <v>5.7816195200429013</v>
      </c>
      <c r="K18" s="32">
        <v>5.843683854103622</v>
      </c>
      <c r="L18" s="32">
        <v>5.8868601585552112</v>
      </c>
      <c r="M18" s="32">
        <v>5.8481753444460463</v>
      </c>
      <c r="N18" s="32">
        <v>5.8122912579218209</v>
      </c>
      <c r="O18" s="32">
        <v>5.1747240371964409</v>
      </c>
      <c r="P18" s="49"/>
    </row>
    <row r="19" spans="1:16">
      <c r="A19" s="7" t="s">
        <v>11</v>
      </c>
      <c r="B19" s="32">
        <v>5.1669565059186455</v>
      </c>
      <c r="C19" s="32">
        <v>5.1237443971458845</v>
      </c>
      <c r="D19" s="32">
        <v>5.1796080127759874</v>
      </c>
      <c r="E19" s="32">
        <v>5.2447556698583506</v>
      </c>
      <c r="F19" s="32">
        <v>5.2645358774688171</v>
      </c>
      <c r="G19" s="32">
        <v>5.3155918421478017</v>
      </c>
      <c r="H19" s="32">
        <v>5.3425596550591496</v>
      </c>
      <c r="I19" s="32">
        <v>5.4091943162768779</v>
      </c>
      <c r="J19" s="32">
        <v>5.413277019429696</v>
      </c>
      <c r="K19" s="32">
        <v>5.464568057042321</v>
      </c>
      <c r="L19" s="32">
        <v>5.5447563111020335</v>
      </c>
      <c r="M19" s="32">
        <v>5.567608420955608</v>
      </c>
      <c r="N19" s="32">
        <v>5.5501074309413196</v>
      </c>
      <c r="O19" s="32">
        <v>5.3995882209354109</v>
      </c>
      <c r="P19" s="49"/>
    </row>
    <row r="20" spans="1:16">
      <c r="A20" s="7" t="s">
        <v>12</v>
      </c>
      <c r="B20" s="32">
        <v>4.7140300689184027</v>
      </c>
      <c r="C20" s="32">
        <v>4.6620792461272149</v>
      </c>
      <c r="D20" s="32">
        <v>4.7234318743195072</v>
      </c>
      <c r="E20" s="32">
        <v>4.788288288288288</v>
      </c>
      <c r="F20" s="32">
        <v>4.8682951213453007</v>
      </c>
      <c r="G20" s="32">
        <v>4.9288755781830016</v>
      </c>
      <c r="H20" s="32">
        <v>4.9812116706501399</v>
      </c>
      <c r="I20" s="32">
        <v>4.9929666928654655</v>
      </c>
      <c r="J20" s="32">
        <v>5.129352411167079</v>
      </c>
      <c r="K20" s="32">
        <v>5.2216404921596933</v>
      </c>
      <c r="L20" s="32">
        <v>5.2645034127957384</v>
      </c>
      <c r="M20" s="32">
        <v>5.25483833925942</v>
      </c>
      <c r="N20" s="32">
        <v>5.2015559793444206</v>
      </c>
      <c r="O20" s="32">
        <v>5.2074604360309023</v>
      </c>
      <c r="P20" s="49"/>
    </row>
    <row r="21" spans="1:16">
      <c r="A21" s="7" t="s">
        <v>13</v>
      </c>
      <c r="B21" s="32">
        <v>5.0242608964948898</v>
      </c>
      <c r="C21" s="32">
        <v>4.4903955422149426</v>
      </c>
      <c r="D21" s="32">
        <v>4.4701181149925189</v>
      </c>
      <c r="E21" s="32">
        <v>4.5316448511131044</v>
      </c>
      <c r="F21" s="32">
        <v>4.4324762548943024</v>
      </c>
      <c r="G21" s="32">
        <v>4.5557461718656942</v>
      </c>
      <c r="H21" s="32">
        <v>4.6502486287879456</v>
      </c>
      <c r="I21" s="32">
        <v>4.8173707366692406</v>
      </c>
      <c r="J21" s="32">
        <v>4.8403041895913965</v>
      </c>
      <c r="K21" s="32">
        <v>4.9450623293319209</v>
      </c>
      <c r="L21" s="32">
        <v>5.1293304181560675</v>
      </c>
      <c r="M21" s="32">
        <v>5.171532135698631</v>
      </c>
      <c r="N21" s="32">
        <v>5.1748716577960518</v>
      </c>
      <c r="O21" s="32">
        <v>5.1752506983740423</v>
      </c>
      <c r="P21" s="49"/>
    </row>
    <row r="22" spans="1:16">
      <c r="A22" s="7" t="s">
        <v>14</v>
      </c>
      <c r="B22" s="32">
        <v>4.8931369394638677</v>
      </c>
      <c r="C22" s="32">
        <v>5.0938073869415845</v>
      </c>
      <c r="D22" s="32">
        <v>5.1623102872668092</v>
      </c>
      <c r="E22" s="32">
        <v>5.1952270218239578</v>
      </c>
      <c r="F22" s="32">
        <v>5.1816418255668664</v>
      </c>
      <c r="G22" s="32">
        <v>5.2713764633982878</v>
      </c>
      <c r="H22" s="32">
        <v>5.3409879611774542</v>
      </c>
      <c r="I22" s="32">
        <v>5.4568300015210633</v>
      </c>
      <c r="J22" s="32">
        <v>5.6150150823605705</v>
      </c>
      <c r="K22" s="32">
        <v>5.712256730891637</v>
      </c>
      <c r="L22" s="32">
        <v>5.8004680917922373</v>
      </c>
      <c r="M22" s="32">
        <v>5.8946179706617832</v>
      </c>
      <c r="N22" s="32">
        <v>5.8734325357129125</v>
      </c>
      <c r="O22" s="32">
        <v>5.7949957923986783</v>
      </c>
      <c r="P22" s="49"/>
    </row>
    <row r="23" spans="1:16">
      <c r="A23" s="7" t="s">
        <v>15</v>
      </c>
      <c r="B23" s="32">
        <v>4.3669385887578258</v>
      </c>
      <c r="C23" s="32">
        <v>4.4420979814545651</v>
      </c>
      <c r="D23" s="32">
        <v>4.4536723365101487</v>
      </c>
      <c r="E23" s="32">
        <v>4.5263831632644314</v>
      </c>
      <c r="F23" s="32">
        <v>4.6034629238988156</v>
      </c>
      <c r="G23" s="32">
        <v>4.6792420435867523</v>
      </c>
      <c r="H23" s="32">
        <v>4.6767911976362679</v>
      </c>
      <c r="I23" s="32">
        <v>4.7591444759099328</v>
      </c>
      <c r="J23" s="32">
        <v>4.886695697106787</v>
      </c>
      <c r="K23" s="32">
        <v>5.0260242246048232</v>
      </c>
      <c r="L23" s="32">
        <v>5.0873401140272767</v>
      </c>
      <c r="M23" s="32">
        <v>5.135858589521531</v>
      </c>
      <c r="N23" s="32">
        <v>5.2040973630698524</v>
      </c>
      <c r="O23" s="32">
        <v>5.2529517423507697</v>
      </c>
      <c r="P23" s="49"/>
    </row>
    <row r="24" spans="1:16">
      <c r="A24" s="7" t="s">
        <v>16</v>
      </c>
      <c r="B24" s="32">
        <v>4.6204373099987812</v>
      </c>
      <c r="C24" s="32">
        <v>4.6408850106032498</v>
      </c>
      <c r="D24" s="32">
        <v>4.7418478901731831</v>
      </c>
      <c r="E24" s="32">
        <v>4.8780550046363453</v>
      </c>
      <c r="F24" s="32">
        <v>4.9760427425846965</v>
      </c>
      <c r="G24" s="32">
        <v>5.116068332842362</v>
      </c>
      <c r="H24" s="32">
        <v>5.0717096101671855</v>
      </c>
      <c r="I24" s="32">
        <v>5.3342826496139804</v>
      </c>
      <c r="J24" s="32">
        <v>5.503388878518173</v>
      </c>
      <c r="K24" s="32">
        <v>5.6784850181693987</v>
      </c>
      <c r="L24" s="32">
        <v>5.6086394356413862</v>
      </c>
      <c r="M24" s="32">
        <v>5.568984307463154</v>
      </c>
      <c r="N24" s="32">
        <v>5.4638743971479862</v>
      </c>
      <c r="O24" s="32">
        <v>5.4195862996152817</v>
      </c>
      <c r="P24" s="49"/>
    </row>
    <row r="25" spans="1:16">
      <c r="A25" s="7" t="s">
        <v>17</v>
      </c>
      <c r="B25" s="32">
        <v>4.8114754976983498</v>
      </c>
      <c r="C25" s="32">
        <v>4.9998102264571935</v>
      </c>
      <c r="D25" s="32">
        <v>4.9451802213457077</v>
      </c>
      <c r="E25" s="32">
        <v>5.0968068395038921</v>
      </c>
      <c r="F25" s="32">
        <v>5.3288473580931885</v>
      </c>
      <c r="G25" s="32">
        <v>5.4437863873404657</v>
      </c>
      <c r="H25" s="32">
        <v>5.3829959084878425</v>
      </c>
      <c r="I25" s="32">
        <v>5.5773412385447987</v>
      </c>
      <c r="J25" s="32">
        <v>5.607108169054297</v>
      </c>
      <c r="K25" s="32">
        <v>5.6917489966320627</v>
      </c>
      <c r="L25" s="32">
        <v>5.565171592958853</v>
      </c>
      <c r="M25" s="32">
        <v>5.618231705700893</v>
      </c>
      <c r="N25" s="32">
        <v>5.5633319663384482</v>
      </c>
      <c r="O25" s="32">
        <v>5.5277732363130712</v>
      </c>
      <c r="P25" s="49"/>
    </row>
    <row r="26" spans="1:16">
      <c r="A26" s="7" t="s">
        <v>18</v>
      </c>
      <c r="B26" s="32">
        <v>5.1284624153624225</v>
      </c>
      <c r="C26" s="32">
        <v>5.3444691116833907</v>
      </c>
      <c r="D26" s="32">
        <v>5.4097031381547689</v>
      </c>
      <c r="E26" s="32">
        <v>5.5328935309859038</v>
      </c>
      <c r="F26" s="32">
        <v>5.5591000594949174</v>
      </c>
      <c r="G26" s="32">
        <v>5.6136868947881133</v>
      </c>
      <c r="H26" s="32">
        <v>5.6393016385047661</v>
      </c>
      <c r="I26" s="32">
        <v>5.849967179874672</v>
      </c>
      <c r="J26" s="32">
        <v>5.91847845488192</v>
      </c>
      <c r="K26" s="32">
        <v>6.1212920407250504</v>
      </c>
      <c r="L26" s="32">
        <v>6.218772957191752</v>
      </c>
      <c r="M26" s="32">
        <v>6.2398287674686665</v>
      </c>
      <c r="N26" s="32">
        <v>6.2364428088361388</v>
      </c>
      <c r="O26" s="32">
        <v>6.2618383992847493</v>
      </c>
      <c r="P26" s="49"/>
    </row>
    <row r="27" spans="1:16">
      <c r="A27" s="7" t="s">
        <v>19</v>
      </c>
      <c r="B27" s="32">
        <v>4.1990252718500933</v>
      </c>
      <c r="C27" s="32">
        <v>4.2646968448232325</v>
      </c>
      <c r="D27" s="32">
        <v>4.2726650688542485</v>
      </c>
      <c r="E27" s="32">
        <v>4.4994846739640026</v>
      </c>
      <c r="F27" s="32">
        <v>4.5133938481411136</v>
      </c>
      <c r="G27" s="32">
        <v>4.6432541907295288</v>
      </c>
      <c r="H27" s="32">
        <v>4.6264706382159186</v>
      </c>
      <c r="I27" s="32">
        <v>4.7171557990614046</v>
      </c>
      <c r="J27" s="32">
        <v>4.7393725706356973</v>
      </c>
      <c r="K27" s="32">
        <v>4.8142104971556128</v>
      </c>
      <c r="L27" s="32">
        <v>5.0221216650014879</v>
      </c>
      <c r="M27" s="32">
        <v>5.0451737346028738</v>
      </c>
      <c r="N27" s="32">
        <v>5.1192967458264294</v>
      </c>
      <c r="O27" s="32">
        <v>5.1611194416909774</v>
      </c>
      <c r="P27" s="49"/>
    </row>
    <row r="28" spans="1:16">
      <c r="A28" s="7" t="s">
        <v>20</v>
      </c>
      <c r="B28" s="32">
        <v>4.8593000926882706</v>
      </c>
      <c r="C28" s="32">
        <v>5.0345623036537051</v>
      </c>
      <c r="D28" s="32">
        <v>5.0723998272961524</v>
      </c>
      <c r="E28" s="32">
        <v>5.118888989987834</v>
      </c>
      <c r="F28" s="32">
        <v>5.0922720207493537</v>
      </c>
      <c r="G28" s="32">
        <v>5.1744720767898427</v>
      </c>
      <c r="H28" s="32">
        <v>5.1994573307381025</v>
      </c>
      <c r="I28" s="32">
        <v>5.3011208715492568</v>
      </c>
      <c r="J28" s="32">
        <v>5.4741809207524064</v>
      </c>
      <c r="K28" s="32">
        <v>5.6491059288362342</v>
      </c>
      <c r="L28" s="32">
        <v>5.7453642310946451</v>
      </c>
      <c r="M28" s="32">
        <v>5.7819297267150027</v>
      </c>
      <c r="N28" s="32">
        <v>5.7636584357721699</v>
      </c>
      <c r="O28" s="32">
        <v>5.6253403605630137</v>
      </c>
      <c r="P28" s="49"/>
    </row>
    <row r="29" spans="1:16">
      <c r="A29" s="7" t="s">
        <v>21</v>
      </c>
      <c r="B29" s="32">
        <v>4.7103722592695529</v>
      </c>
      <c r="C29" s="32">
        <v>4.8089744804873948</v>
      </c>
      <c r="D29" s="32">
        <v>5.0204178989514379</v>
      </c>
      <c r="E29" s="32">
        <v>5.0461914560830134</v>
      </c>
      <c r="F29" s="32">
        <v>5.0436073095654308</v>
      </c>
      <c r="G29" s="32">
        <v>5.0755751326746985</v>
      </c>
      <c r="H29" s="32">
        <v>5.073034755063162</v>
      </c>
      <c r="I29" s="32">
        <v>5.2629006907348979</v>
      </c>
      <c r="J29" s="32">
        <v>5.2449045642755294</v>
      </c>
      <c r="K29" s="32">
        <v>5.3349915502260261</v>
      </c>
      <c r="L29" s="32">
        <v>5.3042133163890526</v>
      </c>
      <c r="M29" s="32">
        <v>5.3303977352791687</v>
      </c>
      <c r="N29" s="32">
        <v>5.4123775384019215</v>
      </c>
      <c r="O29" s="32">
        <v>5.3955277259019194</v>
      </c>
      <c r="P29" s="49"/>
    </row>
    <row r="30" spans="1:16" s="51" customFormat="1">
      <c r="A30" s="52" t="s">
        <v>0</v>
      </c>
      <c r="B30" s="59">
        <v>4.879558008230549</v>
      </c>
      <c r="C30" s="59">
        <v>4.9471230948829019</v>
      </c>
      <c r="D30" s="59">
        <v>5.0179912389861903</v>
      </c>
      <c r="E30" s="59">
        <v>5.0920777852723358</v>
      </c>
      <c r="F30" s="59">
        <v>5.1176036972266052</v>
      </c>
      <c r="G30" s="59">
        <v>5.2083161648107836</v>
      </c>
      <c r="H30" s="59">
        <v>5.211980968019609</v>
      </c>
      <c r="I30" s="59">
        <v>5.3486728978248363</v>
      </c>
      <c r="J30" s="59">
        <v>5.4239173012695989</v>
      </c>
      <c r="K30" s="59">
        <v>5.5340429031604783</v>
      </c>
      <c r="L30" s="59">
        <v>5.5945049324042184</v>
      </c>
      <c r="M30" s="59">
        <v>5.6152822733273302</v>
      </c>
      <c r="N30" s="59">
        <v>5.6009490174762782</v>
      </c>
      <c r="O30" s="59">
        <v>5.529548046829035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1.xml><?xml version="1.0" encoding="utf-8"?>
<worksheet xmlns="http://schemas.openxmlformats.org/spreadsheetml/2006/main" xmlns:r="http://schemas.openxmlformats.org/officeDocument/2006/relationships">
  <dimension ref="A1:T30"/>
  <sheetViews>
    <sheetView workbookViewId="0"/>
  </sheetViews>
  <sheetFormatPr baseColWidth="10" defaultColWidth="4.7109375" defaultRowHeight="12"/>
  <cols>
    <col min="1" max="1" width="29.140625" style="49" customWidth="1"/>
    <col min="2" max="4" width="5" style="49" bestFit="1" customWidth="1"/>
    <col min="5" max="13" width="5" style="50" bestFit="1" customWidth="1"/>
    <col min="14" max="15" width="5" style="50" customWidth="1"/>
    <col min="16" max="16" width="5.42578125" style="50" bestFit="1" customWidth="1"/>
    <col min="17" max="16384" width="4.7109375" style="49"/>
  </cols>
  <sheetData>
    <row r="1" spans="1:20" s="38" customFormat="1" ht="12.75">
      <c r="D1" s="39"/>
      <c r="E1" s="39"/>
      <c r="F1" s="39"/>
      <c r="G1" s="39"/>
      <c r="H1" s="39"/>
      <c r="I1" s="39"/>
      <c r="J1" s="39"/>
      <c r="K1" s="39"/>
      <c r="L1" s="39"/>
      <c r="M1" s="39"/>
      <c r="N1" s="39"/>
      <c r="O1" s="39"/>
      <c r="P1" s="39"/>
      <c r="Q1" s="39"/>
      <c r="R1" s="39"/>
      <c r="S1" s="39"/>
      <c r="T1" s="39"/>
    </row>
    <row r="2" spans="1:20" s="42" customFormat="1" ht="12.75">
      <c r="A2" s="40" t="s">
        <v>49</v>
      </c>
      <c r="B2" s="40"/>
      <c r="C2" s="40"/>
      <c r="D2" s="41"/>
      <c r="E2" s="41"/>
      <c r="F2" s="41"/>
      <c r="G2" s="41"/>
      <c r="H2" s="41"/>
      <c r="I2" s="41"/>
      <c r="J2" s="41"/>
      <c r="K2" s="41"/>
      <c r="L2" s="41"/>
      <c r="M2" s="41"/>
      <c r="N2" s="41"/>
      <c r="O2" s="41"/>
      <c r="P2" s="41"/>
      <c r="Q2" s="41"/>
      <c r="R2" s="41"/>
      <c r="S2" s="41"/>
      <c r="T2" s="41"/>
    </row>
    <row r="3" spans="1:20" s="38" customFormat="1" ht="12.75">
      <c r="D3" s="39"/>
      <c r="E3" s="39"/>
      <c r="F3" s="39"/>
      <c r="G3" s="39"/>
      <c r="H3" s="39"/>
      <c r="I3" s="39"/>
      <c r="J3" s="39"/>
      <c r="K3" s="39"/>
      <c r="L3" s="39"/>
      <c r="M3" s="39"/>
      <c r="N3" s="39"/>
      <c r="O3" s="39"/>
      <c r="P3" s="39"/>
      <c r="Q3" s="39"/>
      <c r="R3" s="39"/>
      <c r="S3" s="39"/>
      <c r="T3" s="39"/>
    </row>
    <row r="4" spans="1:20" s="38" customFormat="1" ht="12.75">
      <c r="D4" s="39"/>
      <c r="E4" s="39"/>
      <c r="F4" s="39"/>
      <c r="G4" s="39"/>
      <c r="H4" s="39"/>
      <c r="I4" s="39"/>
      <c r="J4" s="39"/>
      <c r="K4" s="39"/>
      <c r="L4" s="39"/>
      <c r="M4" s="39"/>
      <c r="N4" s="39"/>
      <c r="O4" s="39"/>
      <c r="P4" s="39"/>
      <c r="Q4" s="39"/>
      <c r="R4" s="39"/>
      <c r="S4" s="39"/>
      <c r="T4" s="39"/>
    </row>
    <row r="5" spans="1:20" ht="12.75">
      <c r="A5" s="48" t="s">
        <v>93</v>
      </c>
      <c r="B5" s="48"/>
      <c r="C5" s="48"/>
    </row>
    <row r="6" spans="1:20" ht="3" customHeight="1"/>
    <row r="7" spans="1:20" s="51" customFormat="1">
      <c r="A7" s="5"/>
      <c r="B7" s="6" t="s">
        <v>100</v>
      </c>
      <c r="C7" s="6" t="s">
        <v>101</v>
      </c>
      <c r="D7" s="6" t="s">
        <v>54</v>
      </c>
      <c r="E7" s="6" t="s">
        <v>55</v>
      </c>
      <c r="F7" s="6" t="s">
        <v>56</v>
      </c>
      <c r="G7" s="6" t="s">
        <v>57</v>
      </c>
      <c r="H7" s="6" t="s">
        <v>58</v>
      </c>
      <c r="I7" s="6" t="s">
        <v>59</v>
      </c>
      <c r="J7" s="6" t="s">
        <v>60</v>
      </c>
      <c r="K7" s="6" t="s">
        <v>61</v>
      </c>
      <c r="L7" s="6" t="s">
        <v>62</v>
      </c>
      <c r="M7" s="6" t="s">
        <v>63</v>
      </c>
      <c r="N7" s="6" t="s">
        <v>99</v>
      </c>
      <c r="O7" s="6" t="s">
        <v>102</v>
      </c>
    </row>
    <row r="8" spans="1:20">
      <c r="A8" s="7" t="s">
        <v>1</v>
      </c>
      <c r="B8" s="32">
        <v>0.55736515689287802</v>
      </c>
      <c r="C8" s="32">
        <v>0.6368769624224041</v>
      </c>
      <c r="D8" s="32">
        <v>0.53282441738965669</v>
      </c>
      <c r="E8" s="32">
        <v>0.6051606918892003</v>
      </c>
      <c r="F8" s="32">
        <v>0.53100372045730648</v>
      </c>
      <c r="G8" s="32">
        <v>0.58214657961545324</v>
      </c>
      <c r="H8" s="32">
        <v>0.44996481381707415</v>
      </c>
      <c r="I8" s="32">
        <v>0.44455097059064497</v>
      </c>
      <c r="J8" s="32">
        <v>0.53680442179362176</v>
      </c>
      <c r="K8" s="32">
        <v>0.53999586555568402</v>
      </c>
      <c r="L8" s="32">
        <v>0.53535248308106165</v>
      </c>
      <c r="M8" s="32">
        <v>0.56650188572981897</v>
      </c>
      <c r="N8" s="32">
        <v>0.56791313109281172</v>
      </c>
      <c r="O8" s="32">
        <v>0.9132027131070023</v>
      </c>
      <c r="P8" s="49"/>
      <c r="Q8" s="58"/>
    </row>
    <row r="9" spans="1:20">
      <c r="A9" s="7" t="s">
        <v>2</v>
      </c>
      <c r="B9" s="32">
        <v>1.018068608448957</v>
      </c>
      <c r="C9" s="32">
        <v>1.0208873801342957</v>
      </c>
      <c r="D9" s="32">
        <v>0.96447888279230121</v>
      </c>
      <c r="E9" s="32">
        <v>1.2434327057886811</v>
      </c>
      <c r="F9" s="32">
        <v>1.0017943712324209</v>
      </c>
      <c r="G9" s="32">
        <v>1.2642600737273548</v>
      </c>
      <c r="H9" s="32">
        <v>1.2214119359216402</v>
      </c>
      <c r="I9" s="32">
        <v>1.1543645826737909</v>
      </c>
      <c r="J9" s="32">
        <v>1.1954261467928537</v>
      </c>
      <c r="K9" s="32">
        <v>1.2729796013083658</v>
      </c>
      <c r="L9" s="32">
        <v>1.4149336101358114</v>
      </c>
      <c r="M9" s="32">
        <v>1.3653699140117843</v>
      </c>
      <c r="N9" s="32">
        <v>1.2843961440200466</v>
      </c>
      <c r="O9" s="32">
        <v>1.3950124402045203</v>
      </c>
      <c r="P9" s="49"/>
    </row>
    <row r="10" spans="1:20">
      <c r="A10" s="7" t="s">
        <v>3</v>
      </c>
      <c r="B10" s="32">
        <v>0.82328987117210317</v>
      </c>
      <c r="C10" s="32">
        <v>0.73355729105386447</v>
      </c>
      <c r="D10" s="32">
        <v>0.64166974814699484</v>
      </c>
      <c r="E10" s="32">
        <v>0.68991899324669259</v>
      </c>
      <c r="F10" s="32">
        <v>0.66803649502516438</v>
      </c>
      <c r="G10" s="32">
        <v>0.98215800423225619</v>
      </c>
      <c r="H10" s="32">
        <v>0.6213626257846192</v>
      </c>
      <c r="I10" s="32">
        <v>0.58728582015589703</v>
      </c>
      <c r="J10" s="32">
        <v>0.69907080844427383</v>
      </c>
      <c r="K10" s="32">
        <v>0.78285281450991251</v>
      </c>
      <c r="L10" s="32">
        <v>0.81789914015553988</v>
      </c>
      <c r="M10" s="32">
        <v>0.98499513379822679</v>
      </c>
      <c r="N10" s="32">
        <v>1.1632409796690983</v>
      </c>
      <c r="O10" s="32">
        <v>1.1395163858555735</v>
      </c>
      <c r="P10" s="49"/>
    </row>
    <row r="11" spans="1:20">
      <c r="A11" s="7" t="s">
        <v>4</v>
      </c>
      <c r="B11" s="32">
        <v>0.99081488939968065</v>
      </c>
      <c r="C11" s="32">
        <v>0.97202489394899283</v>
      </c>
      <c r="D11" s="32">
        <v>0.93573143198793518</v>
      </c>
      <c r="E11" s="32">
        <v>1.126832020746942</v>
      </c>
      <c r="F11" s="32">
        <v>0.93783789296203635</v>
      </c>
      <c r="G11" s="32">
        <v>1.1082678396606114</v>
      </c>
      <c r="H11" s="32">
        <v>0.92303586968345486</v>
      </c>
      <c r="I11" s="32">
        <v>1.0433985097356684</v>
      </c>
      <c r="J11" s="32">
        <v>1.0985083759382139</v>
      </c>
      <c r="K11" s="32">
        <v>1.1634273360165344</v>
      </c>
      <c r="L11" s="32">
        <v>1.3384708473838791</v>
      </c>
      <c r="M11" s="32">
        <v>1.2407885075601002</v>
      </c>
      <c r="N11" s="32">
        <v>1.1341496247144567</v>
      </c>
      <c r="O11" s="32">
        <v>1.2209024529533341</v>
      </c>
      <c r="P11" s="49"/>
    </row>
    <row r="12" spans="1:20">
      <c r="A12" s="7" t="s">
        <v>5</v>
      </c>
      <c r="B12" s="32">
        <v>1.1372197554511707</v>
      </c>
      <c r="C12" s="32">
        <v>0.95552607438075554</v>
      </c>
      <c r="D12" s="32">
        <v>0.93570136238309909</v>
      </c>
      <c r="E12" s="32">
        <v>1.1754055193981965</v>
      </c>
      <c r="F12" s="32">
        <v>0.93065560994617769</v>
      </c>
      <c r="G12" s="32">
        <v>0.96025242931248633</v>
      </c>
      <c r="H12" s="32">
        <v>0.96961593726407058</v>
      </c>
      <c r="I12" s="32">
        <v>0.9261196756045883</v>
      </c>
      <c r="J12" s="32">
        <v>1.0278025376878304</v>
      </c>
      <c r="K12" s="32">
        <v>1.051780278122793</v>
      </c>
      <c r="L12" s="32">
        <v>1.1197170064051045</v>
      </c>
      <c r="M12" s="32">
        <v>1.0367258469106939</v>
      </c>
      <c r="N12" s="32">
        <v>1.183596965490368</v>
      </c>
      <c r="O12" s="32">
        <v>1.3361005577068263</v>
      </c>
      <c r="P12" s="49"/>
    </row>
    <row r="13" spans="1:20">
      <c r="A13" s="7" t="s">
        <v>6</v>
      </c>
      <c r="B13" s="32">
        <v>1.1623747461028966</v>
      </c>
      <c r="C13" s="32">
        <v>1.1655104592014924</v>
      </c>
      <c r="D13" s="32">
        <v>1.0417329394344996</v>
      </c>
      <c r="E13" s="32">
        <v>1.1933703103601383</v>
      </c>
      <c r="F13" s="32">
        <v>0.98069361751448159</v>
      </c>
      <c r="G13" s="32">
        <v>1.0708177850903162</v>
      </c>
      <c r="H13" s="32">
        <v>1.0518043100863479</v>
      </c>
      <c r="I13" s="32">
        <v>1.1178385695532436</v>
      </c>
      <c r="J13" s="32">
        <v>1.2224846491283325</v>
      </c>
      <c r="K13" s="32">
        <v>1.1668171098283373</v>
      </c>
      <c r="L13" s="32">
        <v>1.3193844281564089</v>
      </c>
      <c r="M13" s="32">
        <v>1.2445440469861395</v>
      </c>
      <c r="N13" s="32">
        <v>1.174848443999869</v>
      </c>
      <c r="O13" s="32">
        <v>1.288698117581252</v>
      </c>
      <c r="P13" s="49"/>
    </row>
    <row r="14" spans="1:20">
      <c r="A14" s="7" t="s">
        <v>7</v>
      </c>
      <c r="B14" s="32">
        <v>0.59351997210212226</v>
      </c>
      <c r="C14" s="32">
        <v>0.50366282579111255</v>
      </c>
      <c r="D14" s="32">
        <v>0.4602040747477642</v>
      </c>
      <c r="E14" s="32">
        <v>0.61250445016941402</v>
      </c>
      <c r="F14" s="32">
        <v>0.56980764912805926</v>
      </c>
      <c r="G14" s="32">
        <v>0.69318086024131509</v>
      </c>
      <c r="H14" s="32">
        <v>0.65048156653890543</v>
      </c>
      <c r="I14" s="32">
        <v>0.7279316470954349</v>
      </c>
      <c r="J14" s="32">
        <v>0.9874221516668702</v>
      </c>
      <c r="K14" s="32">
        <v>1.0787393789465807</v>
      </c>
      <c r="L14" s="32">
        <v>1.2025908082833383</v>
      </c>
      <c r="M14" s="32">
        <v>1.1015867075817678</v>
      </c>
      <c r="N14" s="32">
        <v>1.0780949267112847</v>
      </c>
      <c r="O14" s="32">
        <v>1.071461716937355</v>
      </c>
      <c r="P14" s="49"/>
    </row>
    <row r="15" spans="1:20">
      <c r="A15" s="7" t="s">
        <v>8</v>
      </c>
      <c r="B15" s="32">
        <v>0.87612292651093626</v>
      </c>
      <c r="C15" s="32">
        <v>0.78707473313850274</v>
      </c>
      <c r="D15" s="32">
        <v>0.71361466930574746</v>
      </c>
      <c r="E15" s="32">
        <v>0.92208761250326776</v>
      </c>
      <c r="F15" s="32">
        <v>0.7047870889336173</v>
      </c>
      <c r="G15" s="32">
        <v>0.78479513106962651</v>
      </c>
      <c r="H15" s="32">
        <v>0.93923030181179756</v>
      </c>
      <c r="I15" s="32">
        <v>1.0073418124552955</v>
      </c>
      <c r="J15" s="32">
        <v>0.99014838338865419</v>
      </c>
      <c r="K15" s="32">
        <v>0.66075415205167898</v>
      </c>
      <c r="L15" s="32">
        <v>1.1040186015502786</v>
      </c>
      <c r="M15" s="32">
        <v>0.81912518601176576</v>
      </c>
      <c r="N15" s="32">
        <v>0.95992833828991009</v>
      </c>
      <c r="O15" s="32">
        <v>1.1028332086403634</v>
      </c>
      <c r="P15" s="49"/>
    </row>
    <row r="16" spans="1:20">
      <c r="A16" s="7" t="s">
        <v>22</v>
      </c>
      <c r="B16" s="32">
        <v>0.73214807299112972</v>
      </c>
      <c r="C16" s="32">
        <v>0.63450245199772481</v>
      </c>
      <c r="D16" s="32">
        <v>0.53462895844524982</v>
      </c>
      <c r="E16" s="32">
        <v>0.68175018189978176</v>
      </c>
      <c r="F16" s="32">
        <v>0.47196359520273234</v>
      </c>
      <c r="G16" s="32">
        <v>0.52781394557600581</v>
      </c>
      <c r="H16" s="32">
        <v>0.28589281391286142</v>
      </c>
      <c r="I16" s="32">
        <v>0.13323998769931364</v>
      </c>
      <c r="J16" s="32">
        <v>0.18655168578289288</v>
      </c>
      <c r="K16" s="32">
        <v>0.27977191386902384</v>
      </c>
      <c r="L16" s="32">
        <v>0.33697991978382197</v>
      </c>
      <c r="M16" s="32">
        <v>0.32714264216125677</v>
      </c>
      <c r="N16" s="32">
        <v>0.32631823445893338</v>
      </c>
      <c r="O16" s="32">
        <v>0.35135798268743823</v>
      </c>
      <c r="P16" s="49"/>
    </row>
    <row r="17" spans="1:16">
      <c r="A17" s="7" t="s">
        <v>9</v>
      </c>
      <c r="B17" s="32">
        <v>1.0095321733229847</v>
      </c>
      <c r="C17" s="32">
        <v>0.64960579521762052</v>
      </c>
      <c r="D17" s="32">
        <v>1.0055369955780515</v>
      </c>
      <c r="E17" s="32">
        <v>1.2258687460021693</v>
      </c>
      <c r="F17" s="32">
        <v>0.94302384506868642</v>
      </c>
      <c r="G17" s="32">
        <v>1.5761705107309658</v>
      </c>
      <c r="H17" s="32">
        <v>1.4999272389848384</v>
      </c>
      <c r="I17" s="32">
        <v>1.5662844288003506</v>
      </c>
      <c r="J17" s="32">
        <v>1.6110084847903798</v>
      </c>
      <c r="K17" s="32">
        <v>1.6554483448153068</v>
      </c>
      <c r="L17" s="32">
        <v>1.4178570939421746</v>
      </c>
      <c r="M17" s="32">
        <v>1.3322028268938408</v>
      </c>
      <c r="N17" s="32">
        <v>1.2959053524714776</v>
      </c>
      <c r="O17" s="32">
        <v>1.4991371399613767</v>
      </c>
      <c r="P17" s="49"/>
    </row>
    <row r="18" spans="1:16">
      <c r="A18" s="7" t="s">
        <v>10</v>
      </c>
      <c r="B18" s="32">
        <v>0.4482595135805576</v>
      </c>
      <c r="C18" s="32">
        <v>0.80255444356563788</v>
      </c>
      <c r="D18" s="32">
        <v>0.78798987330589076</v>
      </c>
      <c r="E18" s="32">
        <v>0.95625864482304512</v>
      </c>
      <c r="F18" s="32">
        <v>0.83408094746042161</v>
      </c>
      <c r="G18" s="32">
        <v>0.93147955581791464</v>
      </c>
      <c r="H18" s="32">
        <v>0.84416855525161194</v>
      </c>
      <c r="I18" s="32">
        <v>0.8483410822601043</v>
      </c>
      <c r="J18" s="32">
        <v>0.81388281789603822</v>
      </c>
      <c r="K18" s="32">
        <v>0.83382071009339087</v>
      </c>
      <c r="L18" s="32">
        <v>0.94445541648344578</v>
      </c>
      <c r="M18" s="32">
        <v>0.8212169288499036</v>
      </c>
      <c r="N18" s="32">
        <v>0.74912681361439692</v>
      </c>
      <c r="O18" s="32">
        <v>0.48930080711773749</v>
      </c>
      <c r="P18" s="49"/>
    </row>
    <row r="19" spans="1:16">
      <c r="A19" s="7" t="s">
        <v>11</v>
      </c>
      <c r="B19" s="32">
        <v>1.0371602957263388</v>
      </c>
      <c r="C19" s="32">
        <v>0.98273312715359673</v>
      </c>
      <c r="D19" s="32">
        <v>0.86872251220000907</v>
      </c>
      <c r="E19" s="32">
        <v>0.98583338868464299</v>
      </c>
      <c r="F19" s="32">
        <v>0.90445932211482716</v>
      </c>
      <c r="G19" s="32">
        <v>0.91358396485747217</v>
      </c>
      <c r="H19" s="32">
        <v>0.81768875807452779</v>
      </c>
      <c r="I19" s="32">
        <v>0.82479752134245832</v>
      </c>
      <c r="J19" s="32">
        <v>0.86181464567573651</v>
      </c>
      <c r="K19" s="32">
        <v>0.89273807179212084</v>
      </c>
      <c r="L19" s="32">
        <v>0.91164164444110962</v>
      </c>
      <c r="M19" s="32">
        <v>0.87502399421303001</v>
      </c>
      <c r="N19" s="32">
        <v>0.86100855712366053</v>
      </c>
      <c r="O19" s="32">
        <v>0.82144337087235597</v>
      </c>
      <c r="P19" s="49"/>
    </row>
    <row r="20" spans="1:16">
      <c r="A20" s="7" t="s">
        <v>12</v>
      </c>
      <c r="B20" s="32">
        <v>0.69375095833507572</v>
      </c>
      <c r="C20" s="32">
        <v>0.60167804471765707</v>
      </c>
      <c r="D20" s="32">
        <v>0.57880175712193149</v>
      </c>
      <c r="E20" s="32">
        <v>0.67025472901303162</v>
      </c>
      <c r="F20" s="32">
        <v>0.63365787145379548</v>
      </c>
      <c r="G20" s="32">
        <v>0.67767542868523756</v>
      </c>
      <c r="H20" s="32">
        <v>0.6615123578549843</v>
      </c>
      <c r="I20" s="32">
        <v>0.62619834615782355</v>
      </c>
      <c r="J20" s="32">
        <v>0.67172420132598465</v>
      </c>
      <c r="K20" s="32">
        <v>0.76315892281942177</v>
      </c>
      <c r="L20" s="32">
        <v>0.83985805606517316</v>
      </c>
      <c r="M20" s="32">
        <v>0.75381728069738674</v>
      </c>
      <c r="N20" s="32">
        <v>0.74230319929219535</v>
      </c>
      <c r="O20" s="32">
        <v>0.77320607149286258</v>
      </c>
      <c r="P20" s="49"/>
    </row>
    <row r="21" spans="1:16">
      <c r="A21" s="7" t="s">
        <v>13</v>
      </c>
      <c r="B21" s="32">
        <v>1.6078369592890529</v>
      </c>
      <c r="C21" s="32">
        <v>0.71790688089976773</v>
      </c>
      <c r="D21" s="32">
        <v>0.73610655064849784</v>
      </c>
      <c r="E21" s="32">
        <v>0.84360668746237621</v>
      </c>
      <c r="F21" s="32">
        <v>0.7075432908457302</v>
      </c>
      <c r="G21" s="32">
        <v>0.81488841106250465</v>
      </c>
      <c r="H21" s="32">
        <v>0.76316587690503312</v>
      </c>
      <c r="I21" s="32">
        <v>0.77000613385280103</v>
      </c>
      <c r="J21" s="32">
        <v>0.72379732671865837</v>
      </c>
      <c r="K21" s="32">
        <v>0.72423545906158793</v>
      </c>
      <c r="L21" s="32">
        <v>0.81574715045464652</v>
      </c>
      <c r="M21" s="32">
        <v>0.71965596500333651</v>
      </c>
      <c r="N21" s="32">
        <v>0.68590764170211049</v>
      </c>
      <c r="O21" s="32">
        <v>0.75283269410947917</v>
      </c>
      <c r="P21" s="49"/>
    </row>
    <row r="22" spans="1:16">
      <c r="A22" s="7" t="s">
        <v>14</v>
      </c>
      <c r="B22" s="32">
        <v>0.56231453235317541</v>
      </c>
      <c r="C22" s="32">
        <v>0.57274400357344435</v>
      </c>
      <c r="D22" s="32">
        <v>0.61299553794289829</v>
      </c>
      <c r="E22" s="32">
        <v>0.76903781060361498</v>
      </c>
      <c r="F22" s="32">
        <v>0.74138636796884572</v>
      </c>
      <c r="G22" s="32">
        <v>0.74916769924156801</v>
      </c>
      <c r="H22" s="32">
        <v>0.69265507346032873</v>
      </c>
      <c r="I22" s="32">
        <v>0.74692227434266967</v>
      </c>
      <c r="J22" s="32">
        <v>0.770343285766806</v>
      </c>
      <c r="K22" s="32">
        <v>0.75875490189403738</v>
      </c>
      <c r="L22" s="32">
        <v>0.8612193801827317</v>
      </c>
      <c r="M22" s="32">
        <v>0.79448170980787303</v>
      </c>
      <c r="N22" s="32">
        <v>0.76352914244087089</v>
      </c>
      <c r="O22" s="32">
        <v>0.86212699650059232</v>
      </c>
      <c r="P22" s="49"/>
    </row>
    <row r="23" spans="1:16">
      <c r="A23" s="7" t="s">
        <v>15</v>
      </c>
      <c r="B23" s="32">
        <v>0.84282123943884968</v>
      </c>
      <c r="C23" s="32">
        <v>0.95798701016229659</v>
      </c>
      <c r="D23" s="32">
        <v>0.82896418999849464</v>
      </c>
      <c r="E23" s="32">
        <v>1.0504652440811835</v>
      </c>
      <c r="F23" s="32">
        <v>0.90332856279039386</v>
      </c>
      <c r="G23" s="32">
        <v>1.0254367631755539</v>
      </c>
      <c r="H23" s="32">
        <v>0.96354604226000073</v>
      </c>
      <c r="I23" s="32">
        <v>0.92082249423360474</v>
      </c>
      <c r="J23" s="32">
        <v>0.97955641286376849</v>
      </c>
      <c r="K23" s="32">
        <v>1.001788866272378</v>
      </c>
      <c r="L23" s="32">
        <v>1.1341597306325797</v>
      </c>
      <c r="M23" s="32">
        <v>1.0596201427529957</v>
      </c>
      <c r="N23" s="32">
        <v>1.0645591742361338</v>
      </c>
      <c r="O23" s="32">
        <v>1.3171934815543469</v>
      </c>
      <c r="P23" s="49"/>
    </row>
    <row r="24" spans="1:16">
      <c r="A24" s="7" t="s">
        <v>16</v>
      </c>
      <c r="B24" s="32">
        <v>0.51721418369869498</v>
      </c>
      <c r="C24" s="32">
        <v>0.41095579529338527</v>
      </c>
      <c r="D24" s="32">
        <v>0.37984852602021973</v>
      </c>
      <c r="E24" s="32">
        <v>0.42320071148377414</v>
      </c>
      <c r="F24" s="32">
        <v>0.46137443819381996</v>
      </c>
      <c r="G24" s="32">
        <v>0.57065350390769409</v>
      </c>
      <c r="H24" s="32">
        <v>0.4956901435759275</v>
      </c>
      <c r="I24" s="32">
        <v>0.51939962268146089</v>
      </c>
      <c r="J24" s="32">
        <v>0.59902628113627976</v>
      </c>
      <c r="K24" s="32">
        <v>0.61414480869642618</v>
      </c>
      <c r="L24" s="32">
        <v>0.67748909859845674</v>
      </c>
      <c r="M24" s="32">
        <v>0.5633020157458215</v>
      </c>
      <c r="N24" s="32">
        <v>0.59373717673597393</v>
      </c>
      <c r="O24" s="32">
        <v>0.63957897419838405</v>
      </c>
      <c r="P24" s="49"/>
    </row>
    <row r="25" spans="1:16">
      <c r="A25" s="7" t="s">
        <v>17</v>
      </c>
      <c r="B25" s="32">
        <v>0.78174963167984712</v>
      </c>
      <c r="C25" s="32">
        <v>0.87658768719772839</v>
      </c>
      <c r="D25" s="32">
        <v>0.68439096677447286</v>
      </c>
      <c r="E25" s="32">
        <v>0.80645671760577031</v>
      </c>
      <c r="F25" s="32">
        <v>0.86455001458019221</v>
      </c>
      <c r="G25" s="32">
        <v>1.0314378329991569</v>
      </c>
      <c r="H25" s="32">
        <v>0.86339433655604558</v>
      </c>
      <c r="I25" s="32">
        <v>0.94692329688662036</v>
      </c>
      <c r="J25" s="32">
        <v>1.0688439376917183</v>
      </c>
      <c r="K25" s="32">
        <v>1.0837891998074058</v>
      </c>
      <c r="L25" s="32">
        <v>1.0437515964745321</v>
      </c>
      <c r="M25" s="32">
        <v>1.1086981583747946</v>
      </c>
      <c r="N25" s="32">
        <v>1.080367375633221</v>
      </c>
      <c r="O25" s="32">
        <v>1.1631351143019253</v>
      </c>
      <c r="P25" s="49"/>
    </row>
    <row r="26" spans="1:16">
      <c r="A26" s="7" t="s">
        <v>18</v>
      </c>
      <c r="B26" s="32">
        <v>0.78994194314454358</v>
      </c>
      <c r="C26" s="32">
        <v>0.72736315515810346</v>
      </c>
      <c r="D26" s="32">
        <v>0.73109528045165773</v>
      </c>
      <c r="E26" s="32">
        <v>0.74881212866648539</v>
      </c>
      <c r="F26" s="32">
        <v>0.68774988135459303</v>
      </c>
      <c r="G26" s="32">
        <v>0.80085466552460105</v>
      </c>
      <c r="H26" s="32">
        <v>0.81946328846871297</v>
      </c>
      <c r="I26" s="32">
        <v>0.77003511485450959</v>
      </c>
      <c r="J26" s="32">
        <v>0.86478557229992092</v>
      </c>
      <c r="K26" s="32">
        <v>0.87275195078164691</v>
      </c>
      <c r="L26" s="32">
        <v>1.0192354683576492</v>
      </c>
      <c r="M26" s="32">
        <v>0.88201074009095015</v>
      </c>
      <c r="N26" s="32">
        <v>0.92332393414041858</v>
      </c>
      <c r="O26" s="32">
        <v>1.2851911172132902</v>
      </c>
      <c r="P26" s="49"/>
    </row>
    <row r="27" spans="1:16">
      <c r="A27" s="7" t="s">
        <v>19</v>
      </c>
      <c r="B27" s="32">
        <v>0.48379213544804239</v>
      </c>
      <c r="C27" s="32">
        <v>0.51195194345600303</v>
      </c>
      <c r="D27" s="32">
        <v>0.46536529006341193</v>
      </c>
      <c r="E27" s="32">
        <v>0.60496205897143074</v>
      </c>
      <c r="F27" s="32">
        <v>0.56547945983556513</v>
      </c>
      <c r="G27" s="32">
        <v>0.66663561620493306</v>
      </c>
      <c r="H27" s="32">
        <v>0.60164094116978828</v>
      </c>
      <c r="I27" s="32">
        <v>0.55650114309245557</v>
      </c>
      <c r="J27" s="32">
        <v>0.5976626954262102</v>
      </c>
      <c r="K27" s="32">
        <v>0.63561393294804258</v>
      </c>
      <c r="L27" s="32">
        <v>0.68334152194595521</v>
      </c>
      <c r="M27" s="32">
        <v>0.64312681936299221</v>
      </c>
      <c r="N27" s="32">
        <v>0.63518282379336299</v>
      </c>
      <c r="O27" s="32">
        <v>0.76439685898073073</v>
      </c>
      <c r="P27" s="49"/>
    </row>
    <row r="28" spans="1:16">
      <c r="A28" s="7" t="s">
        <v>20</v>
      </c>
      <c r="B28" s="32">
        <v>0.85067699684275999</v>
      </c>
      <c r="C28" s="32">
        <v>0.87014527475887959</v>
      </c>
      <c r="D28" s="32">
        <v>0.76622538644036253</v>
      </c>
      <c r="E28" s="32">
        <v>0.92437602175762246</v>
      </c>
      <c r="F28" s="32">
        <v>0.81810096965608681</v>
      </c>
      <c r="G28" s="32">
        <v>0.88178446828046253</v>
      </c>
      <c r="H28" s="32">
        <v>0.82196981705864103</v>
      </c>
      <c r="I28" s="32">
        <v>0.88166051789579702</v>
      </c>
      <c r="J28" s="32">
        <v>0.94348966967631565</v>
      </c>
      <c r="K28" s="32">
        <v>0.95055975052837427</v>
      </c>
      <c r="L28" s="32">
        <v>0.94427325700907727</v>
      </c>
      <c r="M28" s="32">
        <v>0.86806811053183508</v>
      </c>
      <c r="N28" s="32">
        <v>0.82491578634962637</v>
      </c>
      <c r="O28" s="32">
        <v>0.81653645399221486</v>
      </c>
      <c r="P28" s="49"/>
    </row>
    <row r="29" spans="1:16">
      <c r="A29" s="7" t="s">
        <v>21</v>
      </c>
      <c r="B29" s="32">
        <v>0.91137273185086565</v>
      </c>
      <c r="C29" s="32">
        <v>0.92884587417700792</v>
      </c>
      <c r="D29" s="32">
        <v>0.91420231501772131</v>
      </c>
      <c r="E29" s="32">
        <v>1.0495976528629316</v>
      </c>
      <c r="F29" s="32">
        <v>0.92718851837694605</v>
      </c>
      <c r="G29" s="32">
        <v>0.9687917473809694</v>
      </c>
      <c r="H29" s="32">
        <v>0.89586057103614491</v>
      </c>
      <c r="I29" s="32">
        <v>0.94929802851941358</v>
      </c>
      <c r="J29" s="32">
        <v>0.91130880266405789</v>
      </c>
      <c r="K29" s="32">
        <v>0.91519442698783937</v>
      </c>
      <c r="L29" s="32">
        <v>0.89216299214128836</v>
      </c>
      <c r="M29" s="32">
        <v>0.83332874422582293</v>
      </c>
      <c r="N29" s="32">
        <v>0.88776651916735239</v>
      </c>
      <c r="O29" s="32">
        <v>0.96849923226930823</v>
      </c>
      <c r="P29" s="49"/>
    </row>
    <row r="30" spans="1:16" s="51" customFormat="1">
      <c r="A30" s="52" t="s">
        <v>0</v>
      </c>
      <c r="B30" s="59">
        <v>0.84987616220972662</v>
      </c>
      <c r="C30" s="59">
        <v>0.82352452275039434</v>
      </c>
      <c r="D30" s="59">
        <v>0.76266116976754539</v>
      </c>
      <c r="E30" s="59">
        <v>0.90200042374909606</v>
      </c>
      <c r="F30" s="59">
        <v>0.80595148611856782</v>
      </c>
      <c r="G30" s="59">
        <v>0.90139754917373949</v>
      </c>
      <c r="H30" s="59">
        <v>0.82708431277070749</v>
      </c>
      <c r="I30" s="59">
        <v>0.84647582054514869</v>
      </c>
      <c r="J30" s="59">
        <v>0.90233353470781863</v>
      </c>
      <c r="K30" s="59">
        <v>0.92035803776941394</v>
      </c>
      <c r="L30" s="59">
        <v>0.97817756298899927</v>
      </c>
      <c r="M30" s="59">
        <v>0.91804456121500244</v>
      </c>
      <c r="N30" s="59">
        <v>0.91378780316093111</v>
      </c>
      <c r="O30" s="59">
        <v>0.97970390442538646</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2.xml><?xml version="1.0" encoding="utf-8"?>
<worksheet xmlns="http://schemas.openxmlformats.org/spreadsheetml/2006/main" xmlns:r="http://schemas.openxmlformats.org/officeDocument/2006/relationships">
  <dimension ref="A1:T30"/>
  <sheetViews>
    <sheetView workbookViewId="0"/>
  </sheetViews>
  <sheetFormatPr baseColWidth="10" defaultColWidth="4.7109375" defaultRowHeight="12"/>
  <cols>
    <col min="1" max="1" width="29.140625" style="49" customWidth="1"/>
    <col min="2" max="4" width="5" style="49" bestFit="1" customWidth="1"/>
    <col min="5" max="13" width="5" style="50" bestFit="1" customWidth="1"/>
    <col min="14" max="15" width="5" style="50" customWidth="1"/>
    <col min="16" max="16" width="5" style="50" bestFit="1" customWidth="1"/>
    <col min="17" max="16384" width="4.7109375" style="49"/>
  </cols>
  <sheetData>
    <row r="1" spans="1:20" s="38" customFormat="1" ht="12.75">
      <c r="D1" s="39"/>
      <c r="E1" s="39"/>
      <c r="F1" s="39"/>
      <c r="G1" s="39"/>
      <c r="H1" s="39"/>
      <c r="I1" s="39"/>
      <c r="J1" s="39"/>
      <c r="K1" s="39"/>
      <c r="L1" s="39"/>
      <c r="M1" s="39"/>
      <c r="N1" s="39"/>
      <c r="O1" s="39"/>
      <c r="P1" s="39"/>
      <c r="Q1" s="39"/>
      <c r="R1" s="39"/>
      <c r="S1" s="39"/>
      <c r="T1" s="39"/>
    </row>
    <row r="2" spans="1:20" s="42" customFormat="1" ht="12.75">
      <c r="A2" s="40" t="s">
        <v>49</v>
      </c>
      <c r="B2" s="40"/>
      <c r="C2" s="40"/>
      <c r="D2" s="41"/>
      <c r="E2" s="41"/>
      <c r="F2" s="41"/>
      <c r="G2" s="41"/>
      <c r="H2" s="41"/>
      <c r="I2" s="41"/>
      <c r="J2" s="41"/>
      <c r="K2" s="41"/>
      <c r="L2" s="41"/>
      <c r="M2" s="41"/>
      <c r="N2" s="41"/>
      <c r="O2" s="41"/>
      <c r="P2" s="41"/>
      <c r="Q2" s="41"/>
      <c r="R2" s="41"/>
      <c r="S2" s="41"/>
      <c r="T2" s="41"/>
    </row>
    <row r="3" spans="1:20" s="38" customFormat="1" ht="12.75">
      <c r="D3" s="39"/>
      <c r="E3" s="39"/>
      <c r="F3" s="39"/>
      <c r="G3" s="39"/>
      <c r="H3" s="39"/>
      <c r="I3" s="39"/>
      <c r="J3" s="39"/>
      <c r="K3" s="39"/>
      <c r="L3" s="39"/>
      <c r="M3" s="39"/>
      <c r="N3" s="39"/>
      <c r="O3" s="39"/>
      <c r="P3" s="39"/>
      <c r="Q3" s="39"/>
      <c r="R3" s="39"/>
      <c r="S3" s="39"/>
      <c r="T3" s="39"/>
    </row>
    <row r="4" spans="1:20" s="38" customFormat="1" ht="12.75">
      <c r="D4" s="39"/>
      <c r="E4" s="39"/>
      <c r="F4" s="39"/>
      <c r="G4" s="39"/>
      <c r="H4" s="39"/>
      <c r="I4" s="39"/>
      <c r="J4" s="39"/>
      <c r="K4" s="39"/>
      <c r="L4" s="39"/>
      <c r="M4" s="39"/>
      <c r="N4" s="39"/>
      <c r="O4" s="39"/>
      <c r="P4" s="39"/>
      <c r="Q4" s="39"/>
      <c r="R4" s="39"/>
      <c r="S4" s="39"/>
      <c r="T4" s="39"/>
    </row>
    <row r="5" spans="1:20" ht="12.75">
      <c r="A5" s="48" t="s">
        <v>92</v>
      </c>
      <c r="B5" s="48"/>
      <c r="C5" s="48"/>
    </row>
    <row r="6" spans="1:20" ht="3" customHeight="1"/>
    <row r="7" spans="1:20" s="51" customFormat="1">
      <c r="A7" s="5"/>
      <c r="B7" s="6" t="s">
        <v>100</v>
      </c>
      <c r="C7" s="6" t="s">
        <v>101</v>
      </c>
      <c r="D7" s="6" t="s">
        <v>54</v>
      </c>
      <c r="E7" s="6" t="s">
        <v>55</v>
      </c>
      <c r="F7" s="6" t="s">
        <v>56</v>
      </c>
      <c r="G7" s="6" t="s">
        <v>57</v>
      </c>
      <c r="H7" s="6" t="s">
        <v>58</v>
      </c>
      <c r="I7" s="6" t="s">
        <v>59</v>
      </c>
      <c r="J7" s="6" t="s">
        <v>60</v>
      </c>
      <c r="K7" s="6" t="s">
        <v>61</v>
      </c>
      <c r="L7" s="6" t="s">
        <v>62</v>
      </c>
      <c r="M7" s="6" t="s">
        <v>63</v>
      </c>
      <c r="N7" s="6" t="s">
        <v>99</v>
      </c>
      <c r="O7" s="6" t="s">
        <v>102</v>
      </c>
    </row>
    <row r="8" spans="1:20">
      <c r="A8" s="7" t="s">
        <v>1</v>
      </c>
      <c r="B8" s="30">
        <v>16.551701462756053</v>
      </c>
      <c r="C8" s="30">
        <v>17.19633464403503</v>
      </c>
      <c r="D8" s="30">
        <v>15.254048593689559</v>
      </c>
      <c r="E8" s="30">
        <v>17.151343770274885</v>
      </c>
      <c r="F8" s="30">
        <v>14.364491026559692</v>
      </c>
      <c r="G8" s="30">
        <v>15.068674574256402</v>
      </c>
      <c r="H8" s="30">
        <v>12.380667736670398</v>
      </c>
      <c r="I8" s="30">
        <v>11.48258001694643</v>
      </c>
      <c r="J8" s="30">
        <v>11.430032053707434</v>
      </c>
      <c r="K8" s="30">
        <v>11.148039461896268</v>
      </c>
      <c r="L8" s="30">
        <v>12.293754909114107</v>
      </c>
      <c r="M8" s="30">
        <v>10.878585276396166</v>
      </c>
      <c r="N8" s="30">
        <v>10.923221532906094</v>
      </c>
      <c r="O8" s="30">
        <v>13.4411110017027</v>
      </c>
      <c r="P8" s="49"/>
    </row>
    <row r="9" spans="1:20">
      <c r="A9" s="7" t="s">
        <v>2</v>
      </c>
      <c r="B9" s="30">
        <v>16.441568694913013</v>
      </c>
      <c r="C9" s="30">
        <v>16.284014346966551</v>
      </c>
      <c r="D9" s="30">
        <v>14.248310198502104</v>
      </c>
      <c r="E9" s="30">
        <v>15.099030470294167</v>
      </c>
      <c r="F9" s="30">
        <v>13.962450502678475</v>
      </c>
      <c r="G9" s="30">
        <v>14.44317197475379</v>
      </c>
      <c r="H9" s="30">
        <v>13.717006968186606</v>
      </c>
      <c r="I9" s="30">
        <v>14.047609847872669</v>
      </c>
      <c r="J9" s="30">
        <v>14.557871365498478</v>
      </c>
      <c r="K9" s="30">
        <v>15.319540088026754</v>
      </c>
      <c r="L9" s="30">
        <v>15.890190706975972</v>
      </c>
      <c r="M9" s="30">
        <v>14.259191199044402</v>
      </c>
      <c r="N9" s="30">
        <v>13.210780628346106</v>
      </c>
      <c r="O9" s="30">
        <v>13.839968400097103</v>
      </c>
      <c r="P9" s="49"/>
    </row>
    <row r="10" spans="1:20">
      <c r="A10" s="7" t="s">
        <v>3</v>
      </c>
      <c r="B10" s="30">
        <v>14.433870422450692</v>
      </c>
      <c r="C10" s="30">
        <v>15.73039138346582</v>
      </c>
      <c r="D10" s="30">
        <v>13.141347620071809</v>
      </c>
      <c r="E10" s="30">
        <v>15.120227503328145</v>
      </c>
      <c r="F10" s="30">
        <v>12.959070867512393</v>
      </c>
      <c r="G10" s="30">
        <v>15.475257595624109</v>
      </c>
      <c r="H10" s="30">
        <v>15.25765514650721</v>
      </c>
      <c r="I10" s="30">
        <v>14.013608606616318</v>
      </c>
      <c r="J10" s="30">
        <v>14.867839719153567</v>
      </c>
      <c r="K10" s="30">
        <v>14.342905712823162</v>
      </c>
      <c r="L10" s="30">
        <v>15.841776933313694</v>
      </c>
      <c r="M10" s="30">
        <v>13.788868747541139</v>
      </c>
      <c r="N10" s="30">
        <v>13.601213966249484</v>
      </c>
      <c r="O10" s="30">
        <v>13.737068707633652</v>
      </c>
      <c r="P10" s="49"/>
    </row>
    <row r="11" spans="1:20">
      <c r="A11" s="7" t="s">
        <v>4</v>
      </c>
      <c r="B11" s="30">
        <v>14.993818413625856</v>
      </c>
      <c r="C11" s="30">
        <v>14.672341131902128</v>
      </c>
      <c r="D11" s="30">
        <v>13.621079610602758</v>
      </c>
      <c r="E11" s="30">
        <v>14.076857040615218</v>
      </c>
      <c r="F11" s="30">
        <v>12.598066864468635</v>
      </c>
      <c r="G11" s="30">
        <v>14.302376928354008</v>
      </c>
      <c r="H11" s="30">
        <v>13.096411602031143</v>
      </c>
      <c r="I11" s="30">
        <v>13.595956349467194</v>
      </c>
      <c r="J11" s="30">
        <v>13.129594629634731</v>
      </c>
      <c r="K11" s="30">
        <v>13.489125299123444</v>
      </c>
      <c r="L11" s="30">
        <v>14.993424150552489</v>
      </c>
      <c r="M11" s="30">
        <v>13.523115508334897</v>
      </c>
      <c r="N11" s="30">
        <v>12.223139907273429</v>
      </c>
      <c r="O11" s="30">
        <v>13.415580352393736</v>
      </c>
      <c r="P11" s="49"/>
    </row>
    <row r="12" spans="1:20">
      <c r="A12" s="7" t="s">
        <v>5</v>
      </c>
      <c r="B12" s="30">
        <v>15.333760099261601</v>
      </c>
      <c r="C12" s="30">
        <v>16.15748724487117</v>
      </c>
      <c r="D12" s="30">
        <v>14.855413855111015</v>
      </c>
      <c r="E12" s="30">
        <v>17.046541910869426</v>
      </c>
      <c r="F12" s="30">
        <v>13.857054079866266</v>
      </c>
      <c r="G12" s="30">
        <v>15.843324416281337</v>
      </c>
      <c r="H12" s="30">
        <v>13.800120710415021</v>
      </c>
      <c r="I12" s="30">
        <v>13.748102750504495</v>
      </c>
      <c r="J12" s="30">
        <v>14.264133508120169</v>
      </c>
      <c r="K12" s="30">
        <v>13.720753906534815</v>
      </c>
      <c r="L12" s="30">
        <v>14.147392998814864</v>
      </c>
      <c r="M12" s="30">
        <v>12.102538515200848</v>
      </c>
      <c r="N12" s="30">
        <v>11.201422866797481</v>
      </c>
      <c r="O12" s="30">
        <v>12.281198659629474</v>
      </c>
      <c r="P12" s="49"/>
    </row>
    <row r="13" spans="1:20">
      <c r="A13" s="7" t="s">
        <v>6</v>
      </c>
      <c r="B13" s="30">
        <v>18.723819983193351</v>
      </c>
      <c r="C13" s="30">
        <v>18.032359944154674</v>
      </c>
      <c r="D13" s="30">
        <v>16.62146352580374</v>
      </c>
      <c r="E13" s="30">
        <v>20.237469858271265</v>
      </c>
      <c r="F13" s="30">
        <v>17.922640299709421</v>
      </c>
      <c r="G13" s="30">
        <v>18.425518507053464</v>
      </c>
      <c r="H13" s="30">
        <v>16.773837934861849</v>
      </c>
      <c r="I13" s="30">
        <v>16.373639301063463</v>
      </c>
      <c r="J13" s="30">
        <v>16.855175703293234</v>
      </c>
      <c r="K13" s="30">
        <v>16.578848787506448</v>
      </c>
      <c r="L13" s="30">
        <v>18.322574640305429</v>
      </c>
      <c r="M13" s="30">
        <v>16.654730411327911</v>
      </c>
      <c r="N13" s="30">
        <v>14.916643253310442</v>
      </c>
      <c r="O13" s="30">
        <v>16.049664893490164</v>
      </c>
      <c r="P13" s="49"/>
    </row>
    <row r="14" spans="1:20">
      <c r="A14" s="7" t="s">
        <v>7</v>
      </c>
      <c r="B14" s="30">
        <v>14.487764735466838</v>
      </c>
      <c r="C14" s="30">
        <v>14.168144840945066</v>
      </c>
      <c r="D14" s="30">
        <v>13.100023002416384</v>
      </c>
      <c r="E14" s="30">
        <v>15.18716451237832</v>
      </c>
      <c r="F14" s="30">
        <v>13.78713618222061</v>
      </c>
      <c r="G14" s="30">
        <v>14.23928542933618</v>
      </c>
      <c r="H14" s="30">
        <v>13.705237783725114</v>
      </c>
      <c r="I14" s="30">
        <v>14.551371557640572</v>
      </c>
      <c r="J14" s="30">
        <v>14.767610702438001</v>
      </c>
      <c r="K14" s="30">
        <v>15.047161447425458</v>
      </c>
      <c r="L14" s="30">
        <v>16.264076107875429</v>
      </c>
      <c r="M14" s="30">
        <v>15.120792414982626</v>
      </c>
      <c r="N14" s="30">
        <v>14.04716621606536</v>
      </c>
      <c r="O14" s="30">
        <v>15.431077031652974</v>
      </c>
      <c r="P14" s="49"/>
    </row>
    <row r="15" spans="1:20">
      <c r="A15" s="7" t="s">
        <v>8</v>
      </c>
      <c r="B15" s="30">
        <v>12.671086467754789</v>
      </c>
      <c r="C15" s="30">
        <v>11.748642174149317</v>
      </c>
      <c r="D15" s="30">
        <v>10.675198426088601</v>
      </c>
      <c r="E15" s="30">
        <v>11.263000187209265</v>
      </c>
      <c r="F15" s="30">
        <v>9.7965213524795391</v>
      </c>
      <c r="G15" s="30">
        <v>10.200078199184494</v>
      </c>
      <c r="H15" s="30">
        <v>10.35031818279907</v>
      </c>
      <c r="I15" s="30">
        <v>11.837969236541909</v>
      </c>
      <c r="J15" s="30">
        <v>12.39331031491723</v>
      </c>
      <c r="K15" s="30">
        <v>13.419601746316037</v>
      </c>
      <c r="L15" s="30">
        <v>13.323064828497868</v>
      </c>
      <c r="M15" s="30">
        <v>12.182236171654493</v>
      </c>
      <c r="N15" s="30">
        <v>11.286727877195553</v>
      </c>
      <c r="O15" s="30">
        <v>12.88102784306146</v>
      </c>
      <c r="P15" s="49"/>
    </row>
    <row r="16" spans="1:20">
      <c r="A16" s="7" t="s">
        <v>22</v>
      </c>
      <c r="B16" s="30">
        <v>17.869122480527082</v>
      </c>
      <c r="C16" s="30">
        <v>16.079517619341196</v>
      </c>
      <c r="D16" s="30">
        <v>13.840609943086296</v>
      </c>
      <c r="E16" s="30">
        <v>16.993905534513694</v>
      </c>
      <c r="F16" s="30">
        <v>14.099892687293902</v>
      </c>
      <c r="G16" s="30">
        <v>14.965443099147835</v>
      </c>
      <c r="H16" s="30">
        <v>14.848305672226072</v>
      </c>
      <c r="I16" s="30">
        <v>11.955018976919487</v>
      </c>
      <c r="J16" s="30">
        <v>16.141441418490306</v>
      </c>
      <c r="K16" s="30">
        <v>18.107153595006501</v>
      </c>
      <c r="L16" s="30">
        <v>17.01282163508467</v>
      </c>
      <c r="M16" s="30">
        <v>17.614109747569671</v>
      </c>
      <c r="N16" s="30">
        <v>15.39923426066014</v>
      </c>
      <c r="O16" s="30">
        <v>15.558237097213452</v>
      </c>
      <c r="P16" s="49"/>
    </row>
    <row r="17" spans="1:16">
      <c r="A17" s="7" t="s">
        <v>9</v>
      </c>
      <c r="B17" s="30">
        <v>17.905380408774267</v>
      </c>
      <c r="C17" s="30">
        <v>16.784562554674594</v>
      </c>
      <c r="D17" s="30">
        <v>11.532198195985622</v>
      </c>
      <c r="E17" s="30">
        <v>12.424751939052461</v>
      </c>
      <c r="F17" s="30">
        <v>10.544270655116586</v>
      </c>
      <c r="G17" s="30">
        <v>11.194489229751024</v>
      </c>
      <c r="H17" s="30">
        <v>10.850754268138058</v>
      </c>
      <c r="I17" s="30">
        <v>11.057908272493805</v>
      </c>
      <c r="J17" s="30">
        <v>11.325836067361413</v>
      </c>
      <c r="K17" s="30">
        <v>11.570575762846239</v>
      </c>
      <c r="L17" s="30">
        <v>11.603313499106363</v>
      </c>
      <c r="M17" s="30">
        <v>10.827900331191302</v>
      </c>
      <c r="N17" s="30">
        <v>10.155842775819131</v>
      </c>
      <c r="O17" s="30">
        <v>10.973669894366529</v>
      </c>
      <c r="P17" s="49"/>
    </row>
    <row r="18" spans="1:16">
      <c r="A18" s="7" t="s">
        <v>10</v>
      </c>
      <c r="B18" s="30">
        <v>10.660142596913909</v>
      </c>
      <c r="C18" s="30">
        <v>12.893587143784108</v>
      </c>
      <c r="D18" s="30">
        <v>12.873885550045797</v>
      </c>
      <c r="E18" s="30">
        <v>13.479406672825334</v>
      </c>
      <c r="F18" s="30">
        <v>12.652599927865991</v>
      </c>
      <c r="G18" s="30">
        <v>14.429024976731919</v>
      </c>
      <c r="H18" s="30">
        <v>12.826992298807497</v>
      </c>
      <c r="I18" s="30">
        <v>13.744482177676973</v>
      </c>
      <c r="J18" s="30">
        <v>12.968746780742027</v>
      </c>
      <c r="K18" s="30">
        <v>12.457836929001713</v>
      </c>
      <c r="L18" s="30">
        <v>12.432151732213917</v>
      </c>
      <c r="M18" s="30">
        <v>11.229417487997653</v>
      </c>
      <c r="N18" s="30">
        <v>10.620915942674685</v>
      </c>
      <c r="O18" s="30">
        <v>10.592146156169141</v>
      </c>
      <c r="P18" s="49"/>
    </row>
    <row r="19" spans="1:16">
      <c r="A19" s="7" t="s">
        <v>11</v>
      </c>
      <c r="B19" s="30">
        <v>16.989081522705884</v>
      </c>
      <c r="C19" s="30">
        <v>17.505746701167844</v>
      </c>
      <c r="D19" s="30">
        <v>15.918200745557657</v>
      </c>
      <c r="E19" s="30">
        <v>16.896316053237808</v>
      </c>
      <c r="F19" s="30">
        <v>16.336679644520473</v>
      </c>
      <c r="G19" s="30">
        <v>16.529382456544262</v>
      </c>
      <c r="H19" s="30">
        <v>15.595744156647456</v>
      </c>
      <c r="I19" s="30">
        <v>15.26384785525493</v>
      </c>
      <c r="J19" s="30">
        <v>15.590970807916973</v>
      </c>
      <c r="K19" s="30">
        <v>15.154783455926987</v>
      </c>
      <c r="L19" s="30">
        <v>15.632615396546054</v>
      </c>
      <c r="M19" s="30">
        <v>15.054290856989425</v>
      </c>
      <c r="N19" s="30">
        <v>14.49138376644828</v>
      </c>
      <c r="O19" s="30">
        <v>14.826844483809978</v>
      </c>
      <c r="P19" s="49"/>
    </row>
    <row r="20" spans="1:16">
      <c r="A20" s="7" t="s">
        <v>12</v>
      </c>
      <c r="B20" s="30">
        <v>14.762618819435799</v>
      </c>
      <c r="C20" s="30">
        <v>15.778519209594133</v>
      </c>
      <c r="D20" s="30">
        <v>13.930327988347191</v>
      </c>
      <c r="E20" s="30">
        <v>16.250293955734332</v>
      </c>
      <c r="F20" s="30">
        <v>15.668238246934301</v>
      </c>
      <c r="G20" s="30">
        <v>16.139728730732354</v>
      </c>
      <c r="H20" s="30">
        <v>15.064853141895382</v>
      </c>
      <c r="I20" s="30">
        <v>14.889287146355127</v>
      </c>
      <c r="J20" s="30">
        <v>15.237127965782888</v>
      </c>
      <c r="K20" s="30">
        <v>16.142050275744214</v>
      </c>
      <c r="L20" s="30">
        <v>17.485168190853791</v>
      </c>
      <c r="M20" s="30">
        <v>15.765448526912063</v>
      </c>
      <c r="N20" s="30">
        <v>15.495059554224177</v>
      </c>
      <c r="O20" s="30">
        <v>15.980417782884812</v>
      </c>
      <c r="P20" s="49"/>
    </row>
    <row r="21" spans="1:16">
      <c r="A21" s="7" t="s">
        <v>13</v>
      </c>
      <c r="B21" s="30">
        <v>17.027754336545257</v>
      </c>
      <c r="C21" s="30">
        <v>14.262157699468817</v>
      </c>
      <c r="D21" s="30">
        <v>12.381221072572018</v>
      </c>
      <c r="E21" s="30">
        <v>13.918923342072977</v>
      </c>
      <c r="F21" s="30">
        <v>13.147413252798973</v>
      </c>
      <c r="G21" s="30">
        <v>14.244257083399805</v>
      </c>
      <c r="H21" s="30">
        <v>13.247546031364182</v>
      </c>
      <c r="I21" s="30">
        <v>12.879008406161857</v>
      </c>
      <c r="J21" s="30">
        <v>12.047399575459208</v>
      </c>
      <c r="K21" s="30">
        <v>11.926297763287764</v>
      </c>
      <c r="L21" s="30">
        <v>12.432637005067287</v>
      </c>
      <c r="M21" s="30">
        <v>10.708882998687844</v>
      </c>
      <c r="N21" s="30">
        <v>9.3762824995876652</v>
      </c>
      <c r="O21" s="30">
        <v>10.067946560052153</v>
      </c>
      <c r="P21" s="49"/>
    </row>
    <row r="22" spans="1:16">
      <c r="A22" s="7" t="s">
        <v>14</v>
      </c>
      <c r="B22" s="30">
        <v>17.831355926852844</v>
      </c>
      <c r="C22" s="30">
        <v>17.620346301842378</v>
      </c>
      <c r="D22" s="30">
        <v>14.922666387620787</v>
      </c>
      <c r="E22" s="30">
        <v>16.231666894235456</v>
      </c>
      <c r="F22" s="30">
        <v>13.788012885707873</v>
      </c>
      <c r="G22" s="30">
        <v>15.315295566759572</v>
      </c>
      <c r="H22" s="30">
        <v>14.986613185080531</v>
      </c>
      <c r="I22" s="30">
        <v>14.202311317949629</v>
      </c>
      <c r="J22" s="30">
        <v>14.773586807194725</v>
      </c>
      <c r="K22" s="30">
        <v>14.205078830759387</v>
      </c>
      <c r="L22" s="30">
        <v>14.545387383493679</v>
      </c>
      <c r="M22" s="30">
        <v>13.578042724356978</v>
      </c>
      <c r="N22" s="30">
        <v>12.940443766356486</v>
      </c>
      <c r="O22" s="30">
        <v>13.637969935946279</v>
      </c>
      <c r="P22" s="49"/>
    </row>
    <row r="23" spans="1:16">
      <c r="A23" s="7" t="s">
        <v>15</v>
      </c>
      <c r="B23" s="30">
        <v>19.71261013786717</v>
      </c>
      <c r="C23" s="30">
        <v>20.592316472704145</v>
      </c>
      <c r="D23" s="30">
        <v>17.138164495067322</v>
      </c>
      <c r="E23" s="30">
        <v>19.842027272902897</v>
      </c>
      <c r="F23" s="30">
        <v>18.05007546792627</v>
      </c>
      <c r="G23" s="30">
        <v>18.530557895396001</v>
      </c>
      <c r="H23" s="30">
        <v>18.348037394914606</v>
      </c>
      <c r="I23" s="30">
        <v>17.474483116132397</v>
      </c>
      <c r="J23" s="30">
        <v>17.440432743283136</v>
      </c>
      <c r="K23" s="30">
        <v>17.014153741591119</v>
      </c>
      <c r="L23" s="30">
        <v>17.76520451149295</v>
      </c>
      <c r="M23" s="30">
        <v>15.551793562993751</v>
      </c>
      <c r="N23" s="30">
        <v>14.474318461404087</v>
      </c>
      <c r="O23" s="30">
        <v>15.690975005055915</v>
      </c>
      <c r="P23" s="49"/>
    </row>
    <row r="24" spans="1:16">
      <c r="A24" s="7" t="s">
        <v>16</v>
      </c>
      <c r="B24" s="30">
        <v>15.182973497451988</v>
      </c>
      <c r="C24" s="30">
        <v>16.548224045821794</v>
      </c>
      <c r="D24" s="30">
        <v>14.741838962505888</v>
      </c>
      <c r="E24" s="30">
        <v>16.910365051410427</v>
      </c>
      <c r="F24" s="30">
        <v>13.774470357167523</v>
      </c>
      <c r="G24" s="30">
        <v>13.431063963808295</v>
      </c>
      <c r="H24" s="30">
        <v>13.811479920146629</v>
      </c>
      <c r="I24" s="30">
        <v>15.05649056231384</v>
      </c>
      <c r="J24" s="30">
        <v>14.718362834338361</v>
      </c>
      <c r="K24" s="30">
        <v>14.711360974628473</v>
      </c>
      <c r="L24" s="30">
        <v>15.799046569033893</v>
      </c>
      <c r="M24" s="30">
        <v>14.753568095571664</v>
      </c>
      <c r="N24" s="30">
        <v>13.290351562374259</v>
      </c>
      <c r="O24" s="30">
        <v>14.690194154681476</v>
      </c>
      <c r="P24" s="49"/>
    </row>
    <row r="25" spans="1:16">
      <c r="A25" s="7" t="s">
        <v>17</v>
      </c>
      <c r="B25" s="30">
        <v>15.113609253578167</v>
      </c>
      <c r="C25" s="30">
        <v>14.849715465613839</v>
      </c>
      <c r="D25" s="30">
        <v>14.761322034906964</v>
      </c>
      <c r="E25" s="30">
        <v>17.040440334412718</v>
      </c>
      <c r="F25" s="30">
        <v>16.385084541576976</v>
      </c>
      <c r="G25" s="30">
        <v>17.999805519882241</v>
      </c>
      <c r="H25" s="30">
        <v>16.911177072481106</v>
      </c>
      <c r="I25" s="30">
        <v>17.554573226021152</v>
      </c>
      <c r="J25" s="30">
        <v>17.417443163970464</v>
      </c>
      <c r="K25" s="30">
        <v>17.629716756192273</v>
      </c>
      <c r="L25" s="30">
        <v>17.794273122893639</v>
      </c>
      <c r="M25" s="30">
        <v>16.10530326183887</v>
      </c>
      <c r="N25" s="30">
        <v>14.848321354590025</v>
      </c>
      <c r="O25" s="30">
        <v>16.33644012380385</v>
      </c>
      <c r="P25" s="49"/>
    </row>
    <row r="26" spans="1:16">
      <c r="A26" s="7" t="s">
        <v>18</v>
      </c>
      <c r="B26" s="30">
        <v>15.741454524509352</v>
      </c>
      <c r="C26" s="30">
        <v>13.942663309526363</v>
      </c>
      <c r="D26" s="30">
        <v>12.538846818730057</v>
      </c>
      <c r="E26" s="30">
        <v>13.731823085388228</v>
      </c>
      <c r="F26" s="30">
        <v>12.09263317027942</v>
      </c>
      <c r="G26" s="30">
        <v>13.546214441451502</v>
      </c>
      <c r="H26" s="30">
        <v>11.716137150329576</v>
      </c>
      <c r="I26" s="30">
        <v>11.795808148533478</v>
      </c>
      <c r="J26" s="30">
        <v>12.205206923600564</v>
      </c>
      <c r="K26" s="30">
        <v>12.113170400124039</v>
      </c>
      <c r="L26" s="30">
        <v>13.930153679297508</v>
      </c>
      <c r="M26" s="30">
        <v>12.637190003276885</v>
      </c>
      <c r="N26" s="30">
        <v>12.254328122967657</v>
      </c>
      <c r="O26" s="30">
        <v>13.417792922903912</v>
      </c>
      <c r="P26" s="49"/>
    </row>
    <row r="27" spans="1:16">
      <c r="A27" s="7" t="s">
        <v>19</v>
      </c>
      <c r="B27" s="30">
        <v>13.881488479504538</v>
      </c>
      <c r="C27" s="30">
        <v>14.248238264586041</v>
      </c>
      <c r="D27" s="30">
        <v>12.758461785055966</v>
      </c>
      <c r="E27" s="30">
        <v>13.612791962124341</v>
      </c>
      <c r="F27" s="30">
        <v>13.377570989600212</v>
      </c>
      <c r="G27" s="30">
        <v>14.031766595280118</v>
      </c>
      <c r="H27" s="30">
        <v>13.910772977877564</v>
      </c>
      <c r="I27" s="30">
        <v>14.11196938168654</v>
      </c>
      <c r="J27" s="30">
        <v>13.69479694547838</v>
      </c>
      <c r="K27" s="30">
        <v>13.406056101619237</v>
      </c>
      <c r="L27" s="30">
        <v>13.951196082030769</v>
      </c>
      <c r="M27" s="30">
        <v>12.662941542965278</v>
      </c>
      <c r="N27" s="30">
        <v>11.419557457645897</v>
      </c>
      <c r="O27" s="30">
        <v>12.792285644678334</v>
      </c>
      <c r="P27" s="49"/>
    </row>
    <row r="28" spans="1:16">
      <c r="A28" s="7" t="s">
        <v>20</v>
      </c>
      <c r="B28" s="30">
        <v>17.238371107337002</v>
      </c>
      <c r="C28" s="30">
        <v>18.256826359408613</v>
      </c>
      <c r="D28" s="30">
        <v>16.976352388951888</v>
      </c>
      <c r="E28" s="30">
        <v>18.452166790639147</v>
      </c>
      <c r="F28" s="30">
        <v>17.078497383574266</v>
      </c>
      <c r="G28" s="30">
        <v>17.720270937264576</v>
      </c>
      <c r="H28" s="30">
        <v>16.502393011942743</v>
      </c>
      <c r="I28" s="30">
        <v>16.538318559933131</v>
      </c>
      <c r="J28" s="30">
        <v>17.264273609018261</v>
      </c>
      <c r="K28" s="30">
        <v>17.220510938900375</v>
      </c>
      <c r="L28" s="30">
        <v>17.540803647038729</v>
      </c>
      <c r="M28" s="30">
        <v>15.500919474662918</v>
      </c>
      <c r="N28" s="30">
        <v>15.020256203291174</v>
      </c>
      <c r="O28" s="30">
        <v>14.755536907027539</v>
      </c>
      <c r="P28" s="49"/>
    </row>
    <row r="29" spans="1:16">
      <c r="A29" s="7" t="s">
        <v>21</v>
      </c>
      <c r="B29" s="30">
        <v>18.586453177875391</v>
      </c>
      <c r="C29" s="30">
        <v>18.336114905895336</v>
      </c>
      <c r="D29" s="30">
        <v>16.423375249635644</v>
      </c>
      <c r="E29" s="30">
        <v>18.73074429304361</v>
      </c>
      <c r="F29" s="30">
        <v>16.901129218241522</v>
      </c>
      <c r="G29" s="30">
        <v>18.512553456780502</v>
      </c>
      <c r="H29" s="30">
        <v>16.537100983855254</v>
      </c>
      <c r="I29" s="30">
        <v>16.640875834733418</v>
      </c>
      <c r="J29" s="30">
        <v>16.586136890429753</v>
      </c>
      <c r="K29" s="30">
        <v>16.653362223206543</v>
      </c>
      <c r="L29" s="30">
        <v>17.042262149331457</v>
      </c>
      <c r="M29" s="30">
        <v>15.010975214992989</v>
      </c>
      <c r="N29" s="30">
        <v>14.803226495410252</v>
      </c>
      <c r="O29" s="30">
        <v>15.695337445976639</v>
      </c>
      <c r="P29" s="49"/>
    </row>
    <row r="30" spans="1:16" s="51" customFormat="1">
      <c r="A30" s="52" t="s">
        <v>0</v>
      </c>
      <c r="B30" s="60">
        <v>16.434420815820115</v>
      </c>
      <c r="C30" s="60">
        <v>16.595727580167143</v>
      </c>
      <c r="D30" s="60">
        <v>14.93807223747309</v>
      </c>
      <c r="E30" s="60">
        <v>16.482124708931153</v>
      </c>
      <c r="F30" s="60">
        <v>15.073114950191908</v>
      </c>
      <c r="G30" s="60">
        <v>15.789209857297759</v>
      </c>
      <c r="H30" s="60">
        <v>14.762336615185188</v>
      </c>
      <c r="I30" s="60">
        <v>14.879076380193862</v>
      </c>
      <c r="J30" s="60">
        <v>15.081479971522349</v>
      </c>
      <c r="K30" s="60">
        <v>15.060135363967261</v>
      </c>
      <c r="L30" s="60">
        <v>15.729258573706021</v>
      </c>
      <c r="M30" s="60">
        <v>14.350333480173031</v>
      </c>
      <c r="N30" s="60">
        <v>13.526822803521821</v>
      </c>
      <c r="O30" s="60">
        <v>14.375365518548394</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3.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3" width="5.42578125" style="50" customWidth="1"/>
    <col min="4" max="11" width="5.42578125" style="50" bestFit="1" customWidth="1"/>
    <col min="12" max="13" width="5.42578125" style="50" customWidth="1"/>
    <col min="14" max="14" width="5.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91</v>
      </c>
    </row>
    <row r="6" spans="1:18" ht="3" customHeight="1"/>
    <row r="7" spans="1:18" s="51" customFormat="1">
      <c r="A7" s="15"/>
      <c r="B7" s="16"/>
      <c r="C7" s="16" t="s">
        <v>55</v>
      </c>
      <c r="D7" s="16" t="s">
        <v>56</v>
      </c>
      <c r="E7" s="16" t="s">
        <v>57</v>
      </c>
      <c r="F7" s="16" t="s">
        <v>58</v>
      </c>
      <c r="G7" s="16" t="s">
        <v>59</v>
      </c>
      <c r="H7" s="16" t="s">
        <v>60</v>
      </c>
      <c r="I7" s="16" t="s">
        <v>61</v>
      </c>
      <c r="J7" s="16">
        <v>2011</v>
      </c>
      <c r="K7" s="61">
        <v>2012</v>
      </c>
      <c r="L7" s="16">
        <v>2013</v>
      </c>
      <c r="M7" s="61">
        <v>2014</v>
      </c>
    </row>
    <row r="8" spans="1:18">
      <c r="A8" s="7" t="s">
        <v>1</v>
      </c>
      <c r="B8" s="62"/>
      <c r="C8" s="62">
        <v>21</v>
      </c>
      <c r="D8" s="62">
        <v>22</v>
      </c>
      <c r="E8" s="62">
        <v>21</v>
      </c>
      <c r="F8" s="62">
        <v>23</v>
      </c>
      <c r="G8" s="62">
        <v>20</v>
      </c>
      <c r="H8" s="62">
        <v>20</v>
      </c>
      <c r="I8" s="62">
        <v>19</v>
      </c>
      <c r="J8" s="62">
        <v>19</v>
      </c>
      <c r="K8" s="62">
        <v>18</v>
      </c>
      <c r="L8" s="62">
        <v>23</v>
      </c>
      <c r="M8" s="62">
        <v>23</v>
      </c>
      <c r="N8" s="49"/>
    </row>
    <row r="9" spans="1:18">
      <c r="A9" s="7" t="s">
        <v>2</v>
      </c>
      <c r="B9" s="62"/>
      <c r="C9" s="62">
        <v>113</v>
      </c>
      <c r="D9" s="62">
        <v>114</v>
      </c>
      <c r="E9" s="62">
        <v>109</v>
      </c>
      <c r="F9" s="62">
        <v>107</v>
      </c>
      <c r="G9" s="62">
        <v>106</v>
      </c>
      <c r="H9" s="62">
        <v>105</v>
      </c>
      <c r="I9" s="62">
        <v>105</v>
      </c>
      <c r="J9" s="62">
        <v>100</v>
      </c>
      <c r="K9" s="62">
        <v>97</v>
      </c>
      <c r="L9" s="62">
        <v>95</v>
      </c>
      <c r="M9" s="62">
        <v>96</v>
      </c>
      <c r="N9" s="49"/>
    </row>
    <row r="10" spans="1:18">
      <c r="A10" s="7" t="s">
        <v>3</v>
      </c>
      <c r="B10" s="62"/>
      <c r="C10" s="62">
        <v>42</v>
      </c>
      <c r="D10" s="62">
        <v>40</v>
      </c>
      <c r="E10" s="62">
        <v>37</v>
      </c>
      <c r="F10" s="62">
        <v>40</v>
      </c>
      <c r="G10" s="62">
        <v>40</v>
      </c>
      <c r="H10" s="62">
        <v>38</v>
      </c>
      <c r="I10" s="62">
        <v>36</v>
      </c>
      <c r="J10" s="62">
        <v>33</v>
      </c>
      <c r="K10" s="62">
        <v>33</v>
      </c>
      <c r="L10" s="62">
        <v>33</v>
      </c>
      <c r="M10" s="62">
        <v>32</v>
      </c>
      <c r="N10" s="49"/>
    </row>
    <row r="11" spans="1:18">
      <c r="A11" s="7" t="s">
        <v>4</v>
      </c>
      <c r="B11" s="62"/>
      <c r="C11" s="62">
        <v>52</v>
      </c>
      <c r="D11" s="62">
        <v>54</v>
      </c>
      <c r="E11" s="62">
        <v>52</v>
      </c>
      <c r="F11" s="62">
        <v>54</v>
      </c>
      <c r="G11" s="62">
        <v>54</v>
      </c>
      <c r="H11" s="62">
        <v>55</v>
      </c>
      <c r="I11" s="62">
        <v>54</v>
      </c>
      <c r="J11" s="62">
        <v>52</v>
      </c>
      <c r="K11" s="62">
        <v>53</v>
      </c>
      <c r="L11" s="62">
        <v>52</v>
      </c>
      <c r="M11" s="62">
        <v>50</v>
      </c>
      <c r="N11" s="49"/>
    </row>
    <row r="12" spans="1:18">
      <c r="A12" s="7" t="s">
        <v>5</v>
      </c>
      <c r="B12" s="62"/>
      <c r="C12" s="62">
        <v>40</v>
      </c>
      <c r="D12" s="62">
        <v>41</v>
      </c>
      <c r="E12" s="62">
        <v>37</v>
      </c>
      <c r="F12" s="62">
        <v>39</v>
      </c>
      <c r="G12" s="62">
        <v>43</v>
      </c>
      <c r="H12" s="62">
        <v>43</v>
      </c>
      <c r="I12" s="62">
        <v>41</v>
      </c>
      <c r="J12" s="62">
        <v>41</v>
      </c>
      <c r="K12" s="62">
        <v>42</v>
      </c>
      <c r="L12" s="62">
        <v>43</v>
      </c>
      <c r="M12" s="62">
        <v>41</v>
      </c>
      <c r="N12" s="49"/>
    </row>
    <row r="13" spans="1:18">
      <c r="A13" s="7" t="s">
        <v>6</v>
      </c>
      <c r="B13" s="62"/>
      <c r="C13" s="62">
        <v>103</v>
      </c>
      <c r="D13" s="62">
        <v>108</v>
      </c>
      <c r="E13" s="62">
        <v>102</v>
      </c>
      <c r="F13" s="62">
        <v>103</v>
      </c>
      <c r="G13" s="62">
        <v>102</v>
      </c>
      <c r="H13" s="62">
        <v>99</v>
      </c>
      <c r="I13" s="62">
        <v>97</v>
      </c>
      <c r="J13" s="62">
        <v>97</v>
      </c>
      <c r="K13" s="62">
        <v>96</v>
      </c>
      <c r="L13" s="62">
        <v>98</v>
      </c>
      <c r="M13" s="62">
        <v>97</v>
      </c>
      <c r="N13" s="49"/>
    </row>
    <row r="14" spans="1:18">
      <c r="A14" s="7" t="s">
        <v>7</v>
      </c>
      <c r="B14" s="62"/>
      <c r="C14" s="62">
        <v>49</v>
      </c>
      <c r="D14" s="62">
        <v>51</v>
      </c>
      <c r="E14" s="62">
        <v>51</v>
      </c>
      <c r="F14" s="62">
        <v>51</v>
      </c>
      <c r="G14" s="62">
        <v>54</v>
      </c>
      <c r="H14" s="62">
        <v>51</v>
      </c>
      <c r="I14" s="62">
        <v>52</v>
      </c>
      <c r="J14" s="62">
        <v>52</v>
      </c>
      <c r="K14" s="62">
        <v>53</v>
      </c>
      <c r="L14" s="62">
        <v>53</v>
      </c>
      <c r="M14" s="62">
        <v>50</v>
      </c>
      <c r="N14" s="49"/>
    </row>
    <row r="15" spans="1:18">
      <c r="A15" s="7" t="s">
        <v>8</v>
      </c>
      <c r="B15" s="62"/>
      <c r="C15" s="62">
        <v>18</v>
      </c>
      <c r="D15" s="62">
        <v>17</v>
      </c>
      <c r="E15" s="62">
        <v>18</v>
      </c>
      <c r="F15" s="62">
        <v>17</v>
      </c>
      <c r="G15" s="62">
        <v>17</v>
      </c>
      <c r="H15" s="62">
        <v>18</v>
      </c>
      <c r="I15" s="62">
        <v>18</v>
      </c>
      <c r="J15" s="62">
        <v>18</v>
      </c>
      <c r="K15" s="62">
        <v>18</v>
      </c>
      <c r="L15" s="62">
        <v>15</v>
      </c>
      <c r="M15" s="62">
        <v>14</v>
      </c>
      <c r="N15" s="49"/>
    </row>
    <row r="16" spans="1:18">
      <c r="A16" s="7" t="s">
        <v>22</v>
      </c>
      <c r="B16" s="62"/>
      <c r="C16" s="62">
        <v>21</v>
      </c>
      <c r="D16" s="62">
        <v>19</v>
      </c>
      <c r="E16" s="62">
        <v>19</v>
      </c>
      <c r="F16" s="62">
        <v>20</v>
      </c>
      <c r="G16" s="62">
        <v>20</v>
      </c>
      <c r="H16" s="62">
        <v>20</v>
      </c>
      <c r="I16" s="62">
        <v>21</v>
      </c>
      <c r="J16" s="62">
        <v>20</v>
      </c>
      <c r="K16" s="62">
        <v>19</v>
      </c>
      <c r="L16" s="62">
        <v>18</v>
      </c>
      <c r="M16" s="62">
        <v>19</v>
      </c>
      <c r="N16" s="49"/>
    </row>
    <row r="17" spans="1:14">
      <c r="A17" s="7" t="s">
        <v>9</v>
      </c>
      <c r="B17" s="62"/>
      <c r="C17" s="62">
        <v>34</v>
      </c>
      <c r="D17" s="62">
        <v>36</v>
      </c>
      <c r="E17" s="62">
        <v>34</v>
      </c>
      <c r="F17" s="62">
        <v>33</v>
      </c>
      <c r="G17" s="62">
        <v>33</v>
      </c>
      <c r="H17" s="62">
        <v>33</v>
      </c>
      <c r="I17" s="62">
        <v>33</v>
      </c>
      <c r="J17" s="62">
        <v>32</v>
      </c>
      <c r="K17" s="62">
        <v>32</v>
      </c>
      <c r="L17" s="62">
        <v>33</v>
      </c>
      <c r="M17" s="62">
        <v>30</v>
      </c>
      <c r="N17" s="49"/>
    </row>
    <row r="18" spans="1:14">
      <c r="A18" s="7" t="s">
        <v>10</v>
      </c>
      <c r="B18" s="62"/>
      <c r="C18" s="62">
        <v>29</v>
      </c>
      <c r="D18" s="62">
        <v>29</v>
      </c>
      <c r="E18" s="62">
        <v>28</v>
      </c>
      <c r="F18" s="62">
        <v>28</v>
      </c>
      <c r="G18" s="62">
        <v>28</v>
      </c>
      <c r="H18" s="62">
        <v>29</v>
      </c>
      <c r="I18" s="62">
        <v>30</v>
      </c>
      <c r="J18" s="62">
        <v>30</v>
      </c>
      <c r="K18" s="62">
        <v>32</v>
      </c>
      <c r="L18" s="62">
        <v>29</v>
      </c>
      <c r="M18" s="62">
        <v>28</v>
      </c>
      <c r="N18" s="49"/>
    </row>
    <row r="19" spans="1:14">
      <c r="A19" s="7" t="s">
        <v>11</v>
      </c>
      <c r="B19" s="62"/>
      <c r="C19" s="62">
        <v>191</v>
      </c>
      <c r="D19" s="62">
        <v>192</v>
      </c>
      <c r="E19" s="62">
        <v>191</v>
      </c>
      <c r="F19" s="62">
        <v>190</v>
      </c>
      <c r="G19" s="62">
        <v>190</v>
      </c>
      <c r="H19" s="62">
        <v>186</v>
      </c>
      <c r="I19" s="62">
        <v>191</v>
      </c>
      <c r="J19" s="62">
        <v>189</v>
      </c>
      <c r="K19" s="62">
        <v>193</v>
      </c>
      <c r="L19" s="62">
        <v>194</v>
      </c>
      <c r="M19" s="62">
        <v>180</v>
      </c>
      <c r="N19" s="49"/>
    </row>
    <row r="20" spans="1:14">
      <c r="A20" s="7" t="s">
        <v>12</v>
      </c>
      <c r="B20" s="62"/>
      <c r="C20" s="62">
        <v>67</v>
      </c>
      <c r="D20" s="62">
        <v>63</v>
      </c>
      <c r="E20" s="62">
        <v>64</v>
      </c>
      <c r="F20" s="62">
        <v>65</v>
      </c>
      <c r="G20" s="62">
        <v>63</v>
      </c>
      <c r="H20" s="62">
        <v>60</v>
      </c>
      <c r="I20" s="62">
        <v>65</v>
      </c>
      <c r="J20" s="62">
        <v>58</v>
      </c>
      <c r="K20" s="62">
        <v>61</v>
      </c>
      <c r="L20" s="62">
        <v>62</v>
      </c>
      <c r="M20" s="62">
        <v>54</v>
      </c>
      <c r="N20" s="49"/>
    </row>
    <row r="21" spans="1:14">
      <c r="A21" s="7" t="s">
        <v>13</v>
      </c>
      <c r="B21" s="62"/>
      <c r="C21" s="62">
        <v>22</v>
      </c>
      <c r="D21" s="62">
        <v>25</v>
      </c>
      <c r="E21" s="62">
        <v>22</v>
      </c>
      <c r="F21" s="62">
        <v>24</v>
      </c>
      <c r="G21" s="62">
        <v>24</v>
      </c>
      <c r="H21" s="62">
        <v>23</v>
      </c>
      <c r="I21" s="62">
        <v>23</v>
      </c>
      <c r="J21" s="62">
        <v>22</v>
      </c>
      <c r="K21" s="62">
        <v>23</v>
      </c>
      <c r="L21" s="62">
        <v>23</v>
      </c>
      <c r="M21" s="62">
        <v>22</v>
      </c>
      <c r="N21" s="49"/>
    </row>
    <row r="22" spans="1:14">
      <c r="A22" s="7" t="s">
        <v>14</v>
      </c>
      <c r="B22" s="62"/>
      <c r="C22" s="62">
        <v>47</v>
      </c>
      <c r="D22" s="62">
        <v>45</v>
      </c>
      <c r="E22" s="62">
        <v>41</v>
      </c>
      <c r="F22" s="62">
        <v>41</v>
      </c>
      <c r="G22" s="62">
        <v>42</v>
      </c>
      <c r="H22" s="62">
        <v>41</v>
      </c>
      <c r="I22" s="62">
        <v>42</v>
      </c>
      <c r="J22" s="62">
        <v>41</v>
      </c>
      <c r="K22" s="62">
        <v>42</v>
      </c>
      <c r="L22" s="62">
        <v>43</v>
      </c>
      <c r="M22" s="62">
        <v>43</v>
      </c>
      <c r="N22" s="49"/>
    </row>
    <row r="23" spans="1:14">
      <c r="A23" s="7" t="s">
        <v>15</v>
      </c>
      <c r="B23" s="62"/>
      <c r="C23" s="62">
        <v>113</v>
      </c>
      <c r="D23" s="62">
        <v>112</v>
      </c>
      <c r="E23" s="62">
        <v>113</v>
      </c>
      <c r="F23" s="62">
        <v>115</v>
      </c>
      <c r="G23" s="62">
        <v>115</v>
      </c>
      <c r="H23" s="62">
        <v>113</v>
      </c>
      <c r="I23" s="62">
        <v>114</v>
      </c>
      <c r="J23" s="62">
        <v>113</v>
      </c>
      <c r="K23" s="62">
        <v>116</v>
      </c>
      <c r="L23" s="62">
        <v>116</v>
      </c>
      <c r="M23" s="62">
        <v>114</v>
      </c>
      <c r="N23" s="49"/>
    </row>
    <row r="24" spans="1:14">
      <c r="A24" s="7" t="s">
        <v>16</v>
      </c>
      <c r="B24" s="62"/>
      <c r="C24" s="62">
        <v>56</v>
      </c>
      <c r="D24" s="62">
        <v>55</v>
      </c>
      <c r="E24" s="62">
        <v>52</v>
      </c>
      <c r="F24" s="62">
        <v>49</v>
      </c>
      <c r="G24" s="62">
        <v>49</v>
      </c>
      <c r="H24" s="62">
        <v>48</v>
      </c>
      <c r="I24" s="62">
        <v>45</v>
      </c>
      <c r="J24" s="62">
        <v>45</v>
      </c>
      <c r="K24" s="62">
        <v>45</v>
      </c>
      <c r="L24" s="62">
        <v>46</v>
      </c>
      <c r="M24" s="62">
        <v>43</v>
      </c>
      <c r="N24" s="49"/>
    </row>
    <row r="25" spans="1:14">
      <c r="A25" s="7" t="s">
        <v>17</v>
      </c>
      <c r="B25" s="62"/>
      <c r="C25" s="62">
        <v>109</v>
      </c>
      <c r="D25" s="62">
        <v>107</v>
      </c>
      <c r="E25" s="62">
        <v>108</v>
      </c>
      <c r="F25" s="62">
        <v>105</v>
      </c>
      <c r="G25" s="62">
        <v>105</v>
      </c>
      <c r="H25" s="62">
        <v>103</v>
      </c>
      <c r="I25" s="62">
        <v>103</v>
      </c>
      <c r="J25" s="62">
        <v>102</v>
      </c>
      <c r="K25" s="62">
        <v>101</v>
      </c>
      <c r="L25" s="62">
        <v>101</v>
      </c>
      <c r="M25" s="62">
        <v>99</v>
      </c>
      <c r="N25" s="49"/>
    </row>
    <row r="26" spans="1:14">
      <c r="A26" s="7" t="s">
        <v>18</v>
      </c>
      <c r="B26" s="62"/>
      <c r="C26" s="62">
        <v>38</v>
      </c>
      <c r="D26" s="62">
        <v>40</v>
      </c>
      <c r="E26" s="62">
        <v>38</v>
      </c>
      <c r="F26" s="62">
        <v>37</v>
      </c>
      <c r="G26" s="62">
        <v>37</v>
      </c>
      <c r="H26" s="62">
        <v>37</v>
      </c>
      <c r="I26" s="62">
        <v>36</v>
      </c>
      <c r="J26" s="62">
        <v>36</v>
      </c>
      <c r="K26" s="62">
        <v>36</v>
      </c>
      <c r="L26" s="62">
        <v>37</v>
      </c>
      <c r="M26" s="62">
        <v>36</v>
      </c>
      <c r="N26" s="49"/>
    </row>
    <row r="27" spans="1:14">
      <c r="A27" s="7" t="s">
        <v>19</v>
      </c>
      <c r="B27" s="62"/>
      <c r="C27" s="62">
        <v>64</v>
      </c>
      <c r="D27" s="62">
        <v>65</v>
      </c>
      <c r="E27" s="62">
        <v>64</v>
      </c>
      <c r="F27" s="62">
        <v>67</v>
      </c>
      <c r="G27" s="62">
        <v>63</v>
      </c>
      <c r="H27" s="62">
        <v>62</v>
      </c>
      <c r="I27" s="62">
        <v>61</v>
      </c>
      <c r="J27" s="62">
        <v>58</v>
      </c>
      <c r="K27" s="62">
        <v>58</v>
      </c>
      <c r="L27" s="62">
        <v>59</v>
      </c>
      <c r="M27" s="62">
        <v>54</v>
      </c>
      <c r="N27" s="49"/>
    </row>
    <row r="28" spans="1:14">
      <c r="A28" s="7" t="s">
        <v>20</v>
      </c>
      <c r="B28" s="62"/>
      <c r="C28" s="62">
        <v>137</v>
      </c>
      <c r="D28" s="62">
        <v>135</v>
      </c>
      <c r="E28" s="62">
        <v>134</v>
      </c>
      <c r="F28" s="62">
        <v>135</v>
      </c>
      <c r="G28" s="62">
        <v>139</v>
      </c>
      <c r="H28" s="62">
        <v>139</v>
      </c>
      <c r="I28" s="62">
        <v>135</v>
      </c>
      <c r="J28" s="62">
        <v>130</v>
      </c>
      <c r="K28" s="62">
        <v>137</v>
      </c>
      <c r="L28" s="62">
        <v>148</v>
      </c>
      <c r="M28" s="62">
        <v>151</v>
      </c>
      <c r="N28" s="49"/>
    </row>
    <row r="29" spans="1:14">
      <c r="A29" s="7" t="s">
        <v>21</v>
      </c>
      <c r="B29" s="62"/>
      <c r="C29" s="62">
        <v>203</v>
      </c>
      <c r="D29" s="62">
        <v>210</v>
      </c>
      <c r="E29" s="62">
        <v>208</v>
      </c>
      <c r="F29" s="62">
        <v>219</v>
      </c>
      <c r="G29" s="62">
        <v>223</v>
      </c>
      <c r="H29" s="62">
        <v>222</v>
      </c>
      <c r="I29" s="62">
        <v>221</v>
      </c>
      <c r="J29" s="62">
        <v>207</v>
      </c>
      <c r="K29" s="62">
        <v>227</v>
      </c>
      <c r="L29" s="62">
        <v>217</v>
      </c>
      <c r="M29" s="62">
        <v>212</v>
      </c>
      <c r="N29" s="49"/>
    </row>
    <row r="30" spans="1:14" s="51" customFormat="1">
      <c r="A30" s="52" t="s">
        <v>0</v>
      </c>
      <c r="B30" s="53"/>
      <c r="C30" s="53">
        <f t="shared" ref="C30:K30" si="0">SUM(C8:C29)</f>
        <v>1569</v>
      </c>
      <c r="D30" s="53">
        <f t="shared" si="0"/>
        <v>1580</v>
      </c>
      <c r="E30" s="53">
        <f t="shared" si="0"/>
        <v>1543</v>
      </c>
      <c r="F30" s="53">
        <f t="shared" si="0"/>
        <v>1562</v>
      </c>
      <c r="G30" s="53">
        <f t="shared" si="0"/>
        <v>1567</v>
      </c>
      <c r="H30" s="53">
        <f t="shared" si="0"/>
        <v>1545</v>
      </c>
      <c r="I30" s="53">
        <f t="shared" si="0"/>
        <v>1542</v>
      </c>
      <c r="J30" s="53">
        <f t="shared" si="0"/>
        <v>1495</v>
      </c>
      <c r="K30" s="53">
        <f t="shared" si="0"/>
        <v>1532</v>
      </c>
      <c r="L30" s="53">
        <f t="shared" ref="L30:M30" si="1">SUM(L8:L29)</f>
        <v>1538</v>
      </c>
      <c r="M30" s="53">
        <f t="shared" si="1"/>
        <v>1488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4.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3" width="5.42578125" style="50" customWidth="1"/>
    <col min="4" max="11" width="5.42578125" style="50" bestFit="1" customWidth="1"/>
    <col min="12" max="13" width="5.42578125" style="50" customWidth="1"/>
    <col min="14" max="14" width="5.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90</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8"/>
      <c r="C8" s="8">
        <v>26</v>
      </c>
      <c r="D8" s="8">
        <v>29</v>
      </c>
      <c r="E8" s="8">
        <v>26</v>
      </c>
      <c r="F8" s="8">
        <v>35</v>
      </c>
      <c r="G8" s="8">
        <v>26</v>
      </c>
      <c r="H8" s="8">
        <v>24</v>
      </c>
      <c r="I8" s="8">
        <v>23</v>
      </c>
      <c r="J8" s="8">
        <v>23</v>
      </c>
      <c r="K8" s="8">
        <v>22</v>
      </c>
      <c r="L8" s="8">
        <v>33</v>
      </c>
      <c r="M8" s="8">
        <v>31</v>
      </c>
      <c r="N8" s="49"/>
    </row>
    <row r="9" spans="1:18">
      <c r="A9" s="7" t="s">
        <v>2</v>
      </c>
      <c r="B9" s="8"/>
      <c r="C9" s="8">
        <v>135</v>
      </c>
      <c r="D9" s="8">
        <v>142</v>
      </c>
      <c r="E9" s="8">
        <v>129</v>
      </c>
      <c r="F9" s="8">
        <v>124</v>
      </c>
      <c r="G9" s="8">
        <v>123</v>
      </c>
      <c r="H9" s="8">
        <v>125</v>
      </c>
      <c r="I9" s="8">
        <v>123</v>
      </c>
      <c r="J9" s="8">
        <v>116</v>
      </c>
      <c r="K9" s="8">
        <v>111</v>
      </c>
      <c r="L9" s="8">
        <v>113</v>
      </c>
      <c r="M9" s="8">
        <v>114</v>
      </c>
      <c r="N9" s="49"/>
    </row>
    <row r="10" spans="1:18">
      <c r="A10" s="7" t="s">
        <v>3</v>
      </c>
      <c r="B10" s="8"/>
      <c r="C10" s="8">
        <v>67</v>
      </c>
      <c r="D10" s="8">
        <v>58</v>
      </c>
      <c r="E10" s="8">
        <v>53</v>
      </c>
      <c r="F10" s="8">
        <v>62</v>
      </c>
      <c r="G10" s="8">
        <v>61</v>
      </c>
      <c r="H10" s="8">
        <v>56</v>
      </c>
      <c r="I10" s="8">
        <v>48</v>
      </c>
      <c r="J10" s="8">
        <v>43</v>
      </c>
      <c r="K10" s="8">
        <v>43</v>
      </c>
      <c r="L10" s="8">
        <v>43</v>
      </c>
      <c r="M10" s="8">
        <v>42</v>
      </c>
      <c r="N10" s="49"/>
    </row>
    <row r="11" spans="1:18">
      <c r="A11" s="7" t="s">
        <v>4</v>
      </c>
      <c r="B11" s="8"/>
      <c r="C11" s="8">
        <v>66</v>
      </c>
      <c r="D11" s="8">
        <v>73</v>
      </c>
      <c r="E11" s="8">
        <v>66</v>
      </c>
      <c r="F11" s="8">
        <v>77</v>
      </c>
      <c r="G11" s="8">
        <v>77</v>
      </c>
      <c r="H11" s="8">
        <v>78</v>
      </c>
      <c r="I11" s="8">
        <v>76</v>
      </c>
      <c r="J11" s="8">
        <v>69</v>
      </c>
      <c r="K11" s="8">
        <v>72</v>
      </c>
      <c r="L11" s="8">
        <v>70</v>
      </c>
      <c r="M11" s="8">
        <v>63</v>
      </c>
      <c r="N11" s="49"/>
    </row>
    <row r="12" spans="1:18">
      <c r="A12" s="7" t="s">
        <v>5</v>
      </c>
      <c r="B12" s="8"/>
      <c r="C12" s="8">
        <v>62</v>
      </c>
      <c r="D12" s="8">
        <v>63</v>
      </c>
      <c r="E12" s="8">
        <v>55</v>
      </c>
      <c r="F12" s="8">
        <v>58</v>
      </c>
      <c r="G12" s="8">
        <v>65</v>
      </c>
      <c r="H12" s="8">
        <v>66</v>
      </c>
      <c r="I12" s="8">
        <v>63</v>
      </c>
      <c r="J12" s="8">
        <v>58</v>
      </c>
      <c r="K12" s="8">
        <v>61</v>
      </c>
      <c r="L12" s="8">
        <v>61</v>
      </c>
      <c r="M12" s="8">
        <v>54</v>
      </c>
      <c r="N12" s="49"/>
    </row>
    <row r="13" spans="1:18">
      <c r="A13" s="7" t="s">
        <v>6</v>
      </c>
      <c r="B13" s="8"/>
      <c r="C13" s="8">
        <v>120</v>
      </c>
      <c r="D13" s="8">
        <v>135</v>
      </c>
      <c r="E13" s="8">
        <v>121</v>
      </c>
      <c r="F13" s="8">
        <v>129</v>
      </c>
      <c r="G13" s="8">
        <v>129</v>
      </c>
      <c r="H13" s="8">
        <v>119</v>
      </c>
      <c r="I13" s="8">
        <v>118</v>
      </c>
      <c r="J13" s="8">
        <v>118</v>
      </c>
      <c r="K13" s="8">
        <v>119</v>
      </c>
      <c r="L13" s="8">
        <v>126</v>
      </c>
      <c r="M13" s="8">
        <v>127</v>
      </c>
      <c r="N13" s="49"/>
    </row>
    <row r="14" spans="1:18">
      <c r="A14" s="7" t="s">
        <v>7</v>
      </c>
      <c r="B14" s="8"/>
      <c r="C14" s="8">
        <v>61</v>
      </c>
      <c r="D14" s="8">
        <v>71</v>
      </c>
      <c r="E14" s="8">
        <v>62</v>
      </c>
      <c r="F14" s="8">
        <v>63</v>
      </c>
      <c r="G14" s="8">
        <v>72</v>
      </c>
      <c r="H14" s="8">
        <v>62</v>
      </c>
      <c r="I14" s="8">
        <v>65</v>
      </c>
      <c r="J14" s="8">
        <v>63</v>
      </c>
      <c r="K14" s="8">
        <v>66</v>
      </c>
      <c r="L14" s="8">
        <v>66</v>
      </c>
      <c r="M14" s="8">
        <v>61</v>
      </c>
      <c r="N14" s="49"/>
    </row>
    <row r="15" spans="1:18">
      <c r="A15" s="7" t="s">
        <v>8</v>
      </c>
      <c r="B15" s="8"/>
      <c r="C15" s="8">
        <v>43</v>
      </c>
      <c r="D15" s="8">
        <v>36</v>
      </c>
      <c r="E15" s="8">
        <v>36</v>
      </c>
      <c r="F15" s="8">
        <v>33</v>
      </c>
      <c r="G15" s="8">
        <v>29</v>
      </c>
      <c r="H15" s="8">
        <v>32</v>
      </c>
      <c r="I15" s="8">
        <v>32</v>
      </c>
      <c r="J15" s="8">
        <v>32</v>
      </c>
      <c r="K15" s="8">
        <v>32</v>
      </c>
      <c r="L15" s="8">
        <v>28</v>
      </c>
      <c r="M15" s="8">
        <v>27</v>
      </c>
      <c r="N15" s="49"/>
    </row>
    <row r="16" spans="1:18">
      <c r="A16" s="7" t="s">
        <v>22</v>
      </c>
      <c r="B16" s="8"/>
      <c r="C16" s="8">
        <v>27</v>
      </c>
      <c r="D16" s="8">
        <v>28</v>
      </c>
      <c r="E16" s="8">
        <v>28</v>
      </c>
      <c r="F16" s="8">
        <v>29</v>
      </c>
      <c r="G16" s="8">
        <v>28</v>
      </c>
      <c r="H16" s="8">
        <v>28</v>
      </c>
      <c r="I16" s="8">
        <v>29</v>
      </c>
      <c r="J16" s="8">
        <v>27</v>
      </c>
      <c r="K16" s="8">
        <v>23</v>
      </c>
      <c r="L16" s="8">
        <v>22</v>
      </c>
      <c r="M16" s="8">
        <v>27</v>
      </c>
      <c r="N16" s="49"/>
    </row>
    <row r="17" spans="1:14">
      <c r="A17" s="7" t="s">
        <v>9</v>
      </c>
      <c r="B17" s="8"/>
      <c r="C17" s="8">
        <v>43</v>
      </c>
      <c r="D17" s="8">
        <v>53</v>
      </c>
      <c r="E17" s="8">
        <v>48</v>
      </c>
      <c r="F17" s="8">
        <v>45</v>
      </c>
      <c r="G17" s="8">
        <v>46</v>
      </c>
      <c r="H17" s="8">
        <v>46</v>
      </c>
      <c r="I17" s="8">
        <v>46</v>
      </c>
      <c r="J17" s="8">
        <v>45</v>
      </c>
      <c r="K17" s="8">
        <v>46</v>
      </c>
      <c r="L17" s="8">
        <v>47</v>
      </c>
      <c r="M17" s="8">
        <v>44</v>
      </c>
      <c r="N17" s="49"/>
    </row>
    <row r="18" spans="1:14">
      <c r="A18" s="7" t="s">
        <v>10</v>
      </c>
      <c r="B18" s="8"/>
      <c r="C18" s="8">
        <v>43</v>
      </c>
      <c r="D18" s="8">
        <v>42</v>
      </c>
      <c r="E18" s="8">
        <v>38</v>
      </c>
      <c r="F18" s="8">
        <v>40</v>
      </c>
      <c r="G18" s="8">
        <v>40</v>
      </c>
      <c r="H18" s="8">
        <v>41</v>
      </c>
      <c r="I18" s="8">
        <v>48</v>
      </c>
      <c r="J18" s="8">
        <v>51</v>
      </c>
      <c r="K18" s="8">
        <v>51</v>
      </c>
      <c r="L18" s="8">
        <v>45</v>
      </c>
      <c r="M18" s="8">
        <v>40</v>
      </c>
      <c r="N18" s="49"/>
    </row>
    <row r="19" spans="1:14">
      <c r="A19" s="7" t="s">
        <v>11</v>
      </c>
      <c r="B19" s="8"/>
      <c r="C19" s="8">
        <v>277</v>
      </c>
      <c r="D19" s="8">
        <v>288</v>
      </c>
      <c r="E19" s="8">
        <v>280</v>
      </c>
      <c r="F19" s="8">
        <v>279</v>
      </c>
      <c r="G19" s="8">
        <v>281</v>
      </c>
      <c r="H19" s="8">
        <v>274</v>
      </c>
      <c r="I19" s="8">
        <v>289</v>
      </c>
      <c r="J19" s="8">
        <v>277</v>
      </c>
      <c r="K19" s="8">
        <v>277</v>
      </c>
      <c r="L19" s="8">
        <v>295</v>
      </c>
      <c r="M19" s="8">
        <v>257</v>
      </c>
      <c r="N19" s="49"/>
    </row>
    <row r="20" spans="1:14">
      <c r="A20" s="7" t="s">
        <v>12</v>
      </c>
      <c r="B20" s="8"/>
      <c r="C20" s="8">
        <v>100</v>
      </c>
      <c r="D20" s="8">
        <v>89</v>
      </c>
      <c r="E20" s="8">
        <v>85</v>
      </c>
      <c r="F20" s="8">
        <v>87</v>
      </c>
      <c r="G20" s="8">
        <v>85</v>
      </c>
      <c r="H20" s="8">
        <v>79</v>
      </c>
      <c r="I20" s="8">
        <v>101</v>
      </c>
      <c r="J20" s="8">
        <v>74</v>
      </c>
      <c r="K20" s="8">
        <v>80</v>
      </c>
      <c r="L20" s="8">
        <v>86</v>
      </c>
      <c r="M20" s="8">
        <v>71</v>
      </c>
      <c r="N20" s="49"/>
    </row>
    <row r="21" spans="1:14">
      <c r="A21" s="7" t="s">
        <v>13</v>
      </c>
      <c r="B21" s="8"/>
      <c r="C21" s="8">
        <v>30</v>
      </c>
      <c r="D21" s="8">
        <v>43</v>
      </c>
      <c r="E21" s="8">
        <v>30</v>
      </c>
      <c r="F21" s="8">
        <v>38</v>
      </c>
      <c r="G21" s="8">
        <v>43</v>
      </c>
      <c r="H21" s="8">
        <v>35</v>
      </c>
      <c r="I21" s="8">
        <v>35</v>
      </c>
      <c r="J21" s="8">
        <v>30</v>
      </c>
      <c r="K21" s="8">
        <v>35</v>
      </c>
      <c r="L21" s="8">
        <v>35</v>
      </c>
      <c r="M21" s="8">
        <v>30</v>
      </c>
      <c r="N21" s="49"/>
    </row>
    <row r="22" spans="1:14">
      <c r="A22" s="7" t="s">
        <v>14</v>
      </c>
      <c r="B22" s="8"/>
      <c r="C22" s="8">
        <v>63</v>
      </c>
      <c r="D22" s="8">
        <v>61</v>
      </c>
      <c r="E22" s="8">
        <v>55</v>
      </c>
      <c r="F22" s="8">
        <v>53</v>
      </c>
      <c r="G22" s="8">
        <v>54</v>
      </c>
      <c r="H22" s="8">
        <v>52</v>
      </c>
      <c r="I22" s="8">
        <v>53</v>
      </c>
      <c r="J22" s="8">
        <v>52</v>
      </c>
      <c r="K22" s="8">
        <v>56</v>
      </c>
      <c r="L22" s="8">
        <v>57</v>
      </c>
      <c r="M22" s="8">
        <v>52</v>
      </c>
      <c r="N22" s="49"/>
    </row>
    <row r="23" spans="1:14">
      <c r="A23" s="7" t="s">
        <v>15</v>
      </c>
      <c r="B23" s="8"/>
      <c r="C23" s="8">
        <v>145</v>
      </c>
      <c r="D23" s="8">
        <v>148</v>
      </c>
      <c r="E23" s="8">
        <v>151</v>
      </c>
      <c r="F23" s="8">
        <v>154</v>
      </c>
      <c r="G23" s="8">
        <v>153</v>
      </c>
      <c r="H23" s="8">
        <v>149</v>
      </c>
      <c r="I23" s="8">
        <v>148</v>
      </c>
      <c r="J23" s="8">
        <v>142</v>
      </c>
      <c r="K23" s="8">
        <v>144</v>
      </c>
      <c r="L23" s="8">
        <v>150</v>
      </c>
      <c r="M23" s="8">
        <v>142</v>
      </c>
      <c r="N23" s="49"/>
    </row>
    <row r="24" spans="1:14">
      <c r="A24" s="7" t="s">
        <v>16</v>
      </c>
      <c r="B24" s="8"/>
      <c r="C24" s="8">
        <v>87</v>
      </c>
      <c r="D24" s="8">
        <v>82</v>
      </c>
      <c r="E24" s="8">
        <v>72</v>
      </c>
      <c r="F24" s="8">
        <v>69</v>
      </c>
      <c r="G24" s="8">
        <v>67</v>
      </c>
      <c r="H24" s="8">
        <v>64</v>
      </c>
      <c r="I24" s="8">
        <v>59</v>
      </c>
      <c r="J24" s="8">
        <v>59</v>
      </c>
      <c r="K24" s="8">
        <v>59</v>
      </c>
      <c r="L24" s="8">
        <v>65</v>
      </c>
      <c r="M24" s="8">
        <v>59</v>
      </c>
      <c r="N24" s="49"/>
    </row>
    <row r="25" spans="1:14">
      <c r="A25" s="7" t="s">
        <v>17</v>
      </c>
      <c r="B25" s="8"/>
      <c r="C25" s="8">
        <v>130</v>
      </c>
      <c r="D25" s="8">
        <v>128</v>
      </c>
      <c r="E25" s="8">
        <v>128</v>
      </c>
      <c r="F25" s="8">
        <v>122</v>
      </c>
      <c r="G25" s="8">
        <v>127</v>
      </c>
      <c r="H25" s="8">
        <v>124</v>
      </c>
      <c r="I25" s="8">
        <v>124</v>
      </c>
      <c r="J25" s="8">
        <v>121</v>
      </c>
      <c r="K25" s="8">
        <v>119</v>
      </c>
      <c r="L25" s="8">
        <v>121</v>
      </c>
      <c r="M25" s="8">
        <v>116</v>
      </c>
      <c r="N25" s="49"/>
    </row>
    <row r="26" spans="1:14">
      <c r="A26" s="7" t="s">
        <v>18</v>
      </c>
      <c r="B26" s="8"/>
      <c r="C26" s="8">
        <v>56</v>
      </c>
      <c r="D26" s="8">
        <v>63</v>
      </c>
      <c r="E26" s="8">
        <v>58</v>
      </c>
      <c r="F26" s="8">
        <v>54</v>
      </c>
      <c r="G26" s="8">
        <v>55</v>
      </c>
      <c r="H26" s="8">
        <v>54</v>
      </c>
      <c r="I26" s="8">
        <v>52</v>
      </c>
      <c r="J26" s="8">
        <v>52</v>
      </c>
      <c r="K26" s="8">
        <v>47</v>
      </c>
      <c r="L26" s="8">
        <v>51</v>
      </c>
      <c r="M26" s="8">
        <v>47</v>
      </c>
      <c r="N26" s="49"/>
    </row>
    <row r="27" spans="1:14">
      <c r="A27" s="7" t="s">
        <v>19</v>
      </c>
      <c r="B27" s="8"/>
      <c r="C27" s="8">
        <v>81</v>
      </c>
      <c r="D27" s="8">
        <v>84</v>
      </c>
      <c r="E27" s="8">
        <v>82</v>
      </c>
      <c r="F27" s="8">
        <v>85</v>
      </c>
      <c r="G27" s="8">
        <v>78</v>
      </c>
      <c r="H27" s="8">
        <v>76</v>
      </c>
      <c r="I27" s="8">
        <v>74</v>
      </c>
      <c r="J27" s="8">
        <v>71</v>
      </c>
      <c r="K27" s="8">
        <v>73</v>
      </c>
      <c r="L27" s="8">
        <v>80</v>
      </c>
      <c r="M27" s="8">
        <v>65</v>
      </c>
      <c r="N27" s="49"/>
    </row>
    <row r="28" spans="1:14">
      <c r="A28" s="7" t="s">
        <v>20</v>
      </c>
      <c r="B28" s="8"/>
      <c r="C28" s="8">
        <v>185</v>
      </c>
      <c r="D28" s="8">
        <v>184</v>
      </c>
      <c r="E28" s="8">
        <v>183</v>
      </c>
      <c r="F28" s="8">
        <v>182</v>
      </c>
      <c r="G28" s="8">
        <v>184</v>
      </c>
      <c r="H28" s="8">
        <v>178</v>
      </c>
      <c r="I28" s="8">
        <v>174</v>
      </c>
      <c r="J28" s="8">
        <v>168</v>
      </c>
      <c r="K28" s="8">
        <v>184</v>
      </c>
      <c r="L28" s="8">
        <v>200</v>
      </c>
      <c r="M28" s="8">
        <v>203</v>
      </c>
      <c r="N28" s="49"/>
    </row>
    <row r="29" spans="1:14">
      <c r="A29" s="7" t="s">
        <v>21</v>
      </c>
      <c r="B29" s="8"/>
      <c r="C29" s="8">
        <v>266</v>
      </c>
      <c r="D29" s="8">
        <v>296</v>
      </c>
      <c r="E29" s="8">
        <v>287</v>
      </c>
      <c r="F29" s="8">
        <v>313</v>
      </c>
      <c r="G29" s="8">
        <v>311</v>
      </c>
      <c r="H29" s="8">
        <v>303</v>
      </c>
      <c r="I29" s="8">
        <v>304</v>
      </c>
      <c r="J29" s="8">
        <v>283</v>
      </c>
      <c r="K29" s="8">
        <v>321</v>
      </c>
      <c r="L29" s="8">
        <v>303</v>
      </c>
      <c r="M29" s="8">
        <v>294</v>
      </c>
      <c r="N29" s="49"/>
    </row>
    <row r="30" spans="1:14" s="51" customFormat="1">
      <c r="A30" s="52" t="s">
        <v>0</v>
      </c>
      <c r="B30" s="53"/>
      <c r="C30" s="53">
        <f t="shared" ref="C30:K30" si="0">SUM(C8:C29)</f>
        <v>2113</v>
      </c>
      <c r="D30" s="53">
        <f t="shared" si="0"/>
        <v>2196</v>
      </c>
      <c r="E30" s="53">
        <f t="shared" si="0"/>
        <v>2073</v>
      </c>
      <c r="F30" s="53">
        <f t="shared" si="0"/>
        <v>2131</v>
      </c>
      <c r="G30" s="53">
        <f t="shared" si="0"/>
        <v>2134</v>
      </c>
      <c r="H30" s="53">
        <f t="shared" si="0"/>
        <v>2065</v>
      </c>
      <c r="I30" s="53">
        <f t="shared" si="0"/>
        <v>2084</v>
      </c>
      <c r="J30" s="53">
        <f t="shared" si="0"/>
        <v>1974</v>
      </c>
      <c r="K30" s="53">
        <f t="shared" si="0"/>
        <v>2041</v>
      </c>
      <c r="L30" s="53">
        <f t="shared" ref="L30:M30" si="1">SUM(L8:L29)</f>
        <v>2097</v>
      </c>
      <c r="M30" s="53">
        <f t="shared" si="1"/>
        <v>1966</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5.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7.42578125" style="50" bestFit="1" customWidth="1"/>
    <col min="12" max="13" width="7.42578125" style="50" customWidth="1"/>
    <col min="14" max="14" width="8.8554687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89</v>
      </c>
    </row>
    <row r="6" spans="1:18" ht="3" customHeight="1"/>
    <row r="7" spans="1:18" s="51" customFormat="1">
      <c r="A7" s="22"/>
      <c r="B7" s="23"/>
      <c r="C7" s="23" t="s">
        <v>55</v>
      </c>
      <c r="D7" s="23" t="s">
        <v>56</v>
      </c>
      <c r="E7" s="23" t="s">
        <v>57</v>
      </c>
      <c r="F7" s="23" t="s">
        <v>58</v>
      </c>
      <c r="G7" s="23" t="s">
        <v>59</v>
      </c>
      <c r="H7" s="23" t="s">
        <v>60</v>
      </c>
      <c r="I7" s="23" t="s">
        <v>61</v>
      </c>
      <c r="J7" s="23" t="s">
        <v>62</v>
      </c>
      <c r="K7" s="23" t="s">
        <v>63</v>
      </c>
      <c r="L7" s="23" t="s">
        <v>99</v>
      </c>
      <c r="M7" s="23" t="s">
        <v>102</v>
      </c>
    </row>
    <row r="8" spans="1:18">
      <c r="A8" s="7" t="s">
        <v>1</v>
      </c>
      <c r="B8" s="25"/>
      <c r="C8" s="25">
        <v>5526</v>
      </c>
      <c r="D8" s="25">
        <v>5771</v>
      </c>
      <c r="E8" s="25">
        <v>5177</v>
      </c>
      <c r="F8" s="25">
        <v>6380</v>
      </c>
      <c r="G8" s="25">
        <v>5129</v>
      </c>
      <c r="H8" s="25">
        <v>4965</v>
      </c>
      <c r="I8" s="25">
        <v>4526</v>
      </c>
      <c r="J8" s="25">
        <v>4526</v>
      </c>
      <c r="K8" s="25">
        <v>4446</v>
      </c>
      <c r="L8" s="25">
        <v>6257</v>
      </c>
      <c r="M8" s="25">
        <v>6336</v>
      </c>
      <c r="N8" s="49"/>
    </row>
    <row r="9" spans="1:18">
      <c r="A9" s="7" t="s">
        <v>2</v>
      </c>
      <c r="B9" s="25"/>
      <c r="C9" s="25">
        <v>32367</v>
      </c>
      <c r="D9" s="25">
        <v>31520</v>
      </c>
      <c r="E9" s="25">
        <v>28862</v>
      </c>
      <c r="F9" s="25">
        <v>27616</v>
      </c>
      <c r="G9" s="25">
        <v>27321</v>
      </c>
      <c r="H9" s="25">
        <v>27528</v>
      </c>
      <c r="I9" s="25">
        <v>26827</v>
      </c>
      <c r="J9" s="25">
        <v>24624</v>
      </c>
      <c r="K9" s="25">
        <v>23616</v>
      </c>
      <c r="L9" s="25">
        <v>24264</v>
      </c>
      <c r="M9" s="25">
        <v>23451</v>
      </c>
      <c r="N9" s="49"/>
    </row>
    <row r="10" spans="1:18">
      <c r="A10" s="7" t="s">
        <v>3</v>
      </c>
      <c r="B10" s="25"/>
      <c r="C10" s="25">
        <v>10807</v>
      </c>
      <c r="D10" s="25">
        <v>8472</v>
      </c>
      <c r="E10" s="25">
        <v>7792</v>
      </c>
      <c r="F10" s="25">
        <v>9261</v>
      </c>
      <c r="G10" s="25">
        <v>8689</v>
      </c>
      <c r="H10" s="25">
        <v>8040</v>
      </c>
      <c r="I10" s="25">
        <v>6779</v>
      </c>
      <c r="J10" s="25">
        <v>6131</v>
      </c>
      <c r="K10" s="25">
        <v>6156</v>
      </c>
      <c r="L10" s="25">
        <v>6156</v>
      </c>
      <c r="M10" s="25">
        <v>6157</v>
      </c>
      <c r="N10" s="49"/>
    </row>
    <row r="11" spans="1:18">
      <c r="A11" s="7" t="s">
        <v>4</v>
      </c>
      <c r="B11" s="25"/>
      <c r="C11" s="25">
        <v>16848</v>
      </c>
      <c r="D11" s="25">
        <v>16843</v>
      </c>
      <c r="E11" s="25">
        <v>15377</v>
      </c>
      <c r="F11" s="25">
        <v>17375</v>
      </c>
      <c r="G11" s="25">
        <v>17375</v>
      </c>
      <c r="H11" s="25">
        <v>17497</v>
      </c>
      <c r="I11" s="25">
        <v>16867</v>
      </c>
      <c r="J11" s="25">
        <v>15401</v>
      </c>
      <c r="K11" s="25">
        <v>16018</v>
      </c>
      <c r="L11" s="25">
        <v>15704</v>
      </c>
      <c r="M11" s="25">
        <v>14238</v>
      </c>
      <c r="N11" s="49"/>
    </row>
    <row r="12" spans="1:18">
      <c r="A12" s="7" t="s">
        <v>5</v>
      </c>
      <c r="B12" s="25"/>
      <c r="C12" s="25">
        <v>11816</v>
      </c>
      <c r="D12" s="25">
        <v>11924</v>
      </c>
      <c r="E12" s="25">
        <v>9357</v>
      </c>
      <c r="F12" s="25">
        <v>10438</v>
      </c>
      <c r="G12" s="25">
        <v>11505</v>
      </c>
      <c r="H12" s="25">
        <v>11643</v>
      </c>
      <c r="I12" s="25">
        <v>10682</v>
      </c>
      <c r="J12" s="25">
        <v>10628</v>
      </c>
      <c r="K12" s="25">
        <v>11204</v>
      </c>
      <c r="L12" s="25">
        <v>10799</v>
      </c>
      <c r="M12" s="25">
        <v>8784</v>
      </c>
      <c r="N12" s="49"/>
    </row>
    <row r="13" spans="1:18">
      <c r="A13" s="7" t="s">
        <v>6</v>
      </c>
      <c r="B13" s="25"/>
      <c r="C13" s="25">
        <v>29297</v>
      </c>
      <c r="D13" s="25">
        <v>28532</v>
      </c>
      <c r="E13" s="25">
        <v>25723</v>
      </c>
      <c r="F13" s="25">
        <v>26999</v>
      </c>
      <c r="G13" s="25">
        <v>26768</v>
      </c>
      <c r="H13" s="25">
        <v>24971</v>
      </c>
      <c r="I13" s="25">
        <v>24961</v>
      </c>
      <c r="J13" s="25">
        <v>24701</v>
      </c>
      <c r="K13" s="25">
        <v>24470</v>
      </c>
      <c r="L13" s="25">
        <v>25454</v>
      </c>
      <c r="M13" s="25">
        <v>25626</v>
      </c>
      <c r="N13" s="49"/>
    </row>
    <row r="14" spans="1:18">
      <c r="A14" s="7" t="s">
        <v>7</v>
      </c>
      <c r="B14" s="25"/>
      <c r="C14" s="25">
        <v>13187</v>
      </c>
      <c r="D14" s="25">
        <v>13409</v>
      </c>
      <c r="E14" s="25">
        <v>12089</v>
      </c>
      <c r="F14" s="25">
        <v>12170</v>
      </c>
      <c r="G14" s="25">
        <v>13777</v>
      </c>
      <c r="H14" s="25">
        <v>12386</v>
      </c>
      <c r="I14" s="25">
        <v>12889</v>
      </c>
      <c r="J14" s="25">
        <v>12587</v>
      </c>
      <c r="K14" s="25">
        <v>13068</v>
      </c>
      <c r="L14" s="25">
        <v>13068</v>
      </c>
      <c r="M14" s="25">
        <v>12119</v>
      </c>
      <c r="N14" s="49"/>
    </row>
    <row r="15" spans="1:18">
      <c r="A15" s="7" t="s">
        <v>8</v>
      </c>
      <c r="B15" s="25"/>
      <c r="C15" s="25">
        <v>8544</v>
      </c>
      <c r="D15" s="25">
        <v>6726</v>
      </c>
      <c r="E15" s="25">
        <v>6719</v>
      </c>
      <c r="F15" s="25">
        <v>6269</v>
      </c>
      <c r="G15" s="25">
        <v>5490</v>
      </c>
      <c r="H15" s="25">
        <v>5940</v>
      </c>
      <c r="I15" s="25">
        <v>5940</v>
      </c>
      <c r="J15" s="25">
        <v>5940</v>
      </c>
      <c r="K15" s="25">
        <v>5940</v>
      </c>
      <c r="L15" s="25">
        <v>4985</v>
      </c>
      <c r="M15" s="25">
        <v>4793</v>
      </c>
      <c r="N15" s="49"/>
    </row>
    <row r="16" spans="1:18">
      <c r="A16" s="7" t="s">
        <v>22</v>
      </c>
      <c r="B16" s="25"/>
      <c r="C16" s="25">
        <v>7110</v>
      </c>
      <c r="D16" s="25">
        <v>6747</v>
      </c>
      <c r="E16" s="25">
        <v>6747</v>
      </c>
      <c r="F16" s="25">
        <v>7197</v>
      </c>
      <c r="G16" s="25">
        <v>7425</v>
      </c>
      <c r="H16" s="25">
        <v>7425</v>
      </c>
      <c r="I16" s="25">
        <v>7723</v>
      </c>
      <c r="J16" s="25">
        <v>7333</v>
      </c>
      <c r="K16" s="25">
        <v>6458</v>
      </c>
      <c r="L16" s="25">
        <v>6390</v>
      </c>
      <c r="M16" s="25">
        <v>7493</v>
      </c>
      <c r="N16" s="49"/>
    </row>
    <row r="17" spans="1:14">
      <c r="A17" s="7" t="s">
        <v>9</v>
      </c>
      <c r="B17" s="25"/>
      <c r="C17" s="25">
        <v>9226</v>
      </c>
      <c r="D17" s="25">
        <v>10085</v>
      </c>
      <c r="E17" s="25">
        <v>8972</v>
      </c>
      <c r="F17" s="25">
        <v>8609</v>
      </c>
      <c r="G17" s="25">
        <v>8733</v>
      </c>
      <c r="H17" s="25">
        <v>8733</v>
      </c>
      <c r="I17" s="25">
        <v>8915</v>
      </c>
      <c r="J17" s="25">
        <v>8653</v>
      </c>
      <c r="K17" s="25">
        <v>8797</v>
      </c>
      <c r="L17" s="25">
        <v>9064</v>
      </c>
      <c r="M17" s="25">
        <v>8078</v>
      </c>
      <c r="N17" s="49"/>
    </row>
    <row r="18" spans="1:14">
      <c r="A18" s="7" t="s">
        <v>10</v>
      </c>
      <c r="B18" s="25"/>
      <c r="C18" s="25">
        <v>10712</v>
      </c>
      <c r="D18" s="25">
        <v>9528</v>
      </c>
      <c r="E18" s="25">
        <v>8880</v>
      </c>
      <c r="F18" s="25">
        <v>9215</v>
      </c>
      <c r="G18" s="25">
        <v>9215</v>
      </c>
      <c r="H18" s="25">
        <v>9460</v>
      </c>
      <c r="I18" s="25">
        <v>10517</v>
      </c>
      <c r="J18" s="25">
        <v>10887</v>
      </c>
      <c r="K18" s="25">
        <v>11088</v>
      </c>
      <c r="L18" s="25">
        <v>9947</v>
      </c>
      <c r="M18" s="25">
        <v>9399</v>
      </c>
      <c r="N18" s="49"/>
    </row>
    <row r="19" spans="1:14">
      <c r="A19" s="7" t="s">
        <v>11</v>
      </c>
      <c r="B19" s="25"/>
      <c r="C19" s="25">
        <v>62397</v>
      </c>
      <c r="D19" s="25">
        <v>62333</v>
      </c>
      <c r="E19" s="25">
        <v>60053</v>
      </c>
      <c r="F19" s="25">
        <v>58743</v>
      </c>
      <c r="G19" s="25">
        <v>60283</v>
      </c>
      <c r="H19" s="25">
        <v>58742</v>
      </c>
      <c r="I19" s="25">
        <v>60101</v>
      </c>
      <c r="J19" s="25">
        <v>58648</v>
      </c>
      <c r="K19" s="25">
        <v>58688</v>
      </c>
      <c r="L19" s="25">
        <v>62238</v>
      </c>
      <c r="M19" s="25">
        <v>55322</v>
      </c>
      <c r="N19" s="49"/>
    </row>
    <row r="20" spans="1:14">
      <c r="A20" s="7" t="s">
        <v>12</v>
      </c>
      <c r="B20" s="25"/>
      <c r="C20" s="25">
        <v>19896</v>
      </c>
      <c r="D20" s="25">
        <v>16391</v>
      </c>
      <c r="E20" s="25">
        <v>16134</v>
      </c>
      <c r="F20" s="25">
        <v>16796</v>
      </c>
      <c r="G20" s="25">
        <v>16246</v>
      </c>
      <c r="H20" s="25">
        <v>14894</v>
      </c>
      <c r="I20" s="25">
        <v>17967</v>
      </c>
      <c r="J20" s="25">
        <v>12862</v>
      </c>
      <c r="K20" s="25">
        <v>14072</v>
      </c>
      <c r="L20" s="25">
        <v>14679</v>
      </c>
      <c r="M20" s="25">
        <v>12207</v>
      </c>
      <c r="N20" s="49"/>
    </row>
    <row r="21" spans="1:14">
      <c r="A21" s="7" t="s">
        <v>13</v>
      </c>
      <c r="B21" s="25"/>
      <c r="C21" s="25">
        <v>6079</v>
      </c>
      <c r="D21" s="25">
        <v>7652</v>
      </c>
      <c r="E21" s="25">
        <v>5624</v>
      </c>
      <c r="F21" s="25">
        <v>7005</v>
      </c>
      <c r="G21" s="25">
        <v>8325</v>
      </c>
      <c r="H21" s="25">
        <v>6271</v>
      </c>
      <c r="I21" s="25">
        <v>6271</v>
      </c>
      <c r="J21" s="25">
        <v>5624</v>
      </c>
      <c r="K21" s="25">
        <v>6271</v>
      </c>
      <c r="L21" s="25">
        <v>6271</v>
      </c>
      <c r="M21" s="25">
        <v>5624</v>
      </c>
      <c r="N21" s="49"/>
    </row>
    <row r="22" spans="1:14">
      <c r="A22" s="7" t="s">
        <v>14</v>
      </c>
      <c r="B22" s="25"/>
      <c r="C22" s="25">
        <v>13355</v>
      </c>
      <c r="D22" s="25">
        <v>11725</v>
      </c>
      <c r="E22" s="25">
        <v>10350</v>
      </c>
      <c r="F22" s="25">
        <v>10162</v>
      </c>
      <c r="G22" s="25">
        <v>10374</v>
      </c>
      <c r="H22" s="25">
        <v>9993</v>
      </c>
      <c r="I22" s="25">
        <v>10205</v>
      </c>
      <c r="J22" s="25">
        <v>9993</v>
      </c>
      <c r="K22" s="25">
        <v>10893</v>
      </c>
      <c r="L22" s="25">
        <v>11016</v>
      </c>
      <c r="M22" s="25">
        <v>10249</v>
      </c>
      <c r="N22" s="49"/>
    </row>
    <row r="23" spans="1:14">
      <c r="A23" s="7" t="s">
        <v>15</v>
      </c>
      <c r="B23" s="25"/>
      <c r="C23" s="25">
        <v>27698</v>
      </c>
      <c r="D23" s="25">
        <v>26201</v>
      </c>
      <c r="E23" s="25">
        <v>26651</v>
      </c>
      <c r="F23" s="25">
        <v>27236</v>
      </c>
      <c r="G23" s="25">
        <v>27306</v>
      </c>
      <c r="H23" s="25">
        <v>26545</v>
      </c>
      <c r="I23" s="25">
        <v>26695</v>
      </c>
      <c r="J23" s="25">
        <v>25769</v>
      </c>
      <c r="K23" s="25">
        <v>26497</v>
      </c>
      <c r="L23" s="25">
        <v>27115</v>
      </c>
      <c r="M23" s="25">
        <v>25778</v>
      </c>
      <c r="N23" s="49"/>
    </row>
    <row r="24" spans="1:14">
      <c r="A24" s="7" t="s">
        <v>16</v>
      </c>
      <c r="B24" s="25"/>
      <c r="C24" s="25">
        <v>19166</v>
      </c>
      <c r="D24" s="25">
        <v>16977</v>
      </c>
      <c r="E24" s="25">
        <v>15663</v>
      </c>
      <c r="F24" s="25">
        <v>15043</v>
      </c>
      <c r="G24" s="25">
        <v>14614</v>
      </c>
      <c r="H24" s="25">
        <v>13771</v>
      </c>
      <c r="I24" s="25">
        <v>12332</v>
      </c>
      <c r="J24" s="25">
        <v>12332</v>
      </c>
      <c r="K24" s="25">
        <v>12332</v>
      </c>
      <c r="L24" s="25">
        <v>13339</v>
      </c>
      <c r="M24" s="25">
        <v>12080</v>
      </c>
      <c r="N24" s="49"/>
    </row>
    <row r="25" spans="1:14">
      <c r="A25" s="7" t="s">
        <v>17</v>
      </c>
      <c r="B25" s="25"/>
      <c r="C25" s="25">
        <v>32695</v>
      </c>
      <c r="D25" s="25">
        <v>27563</v>
      </c>
      <c r="E25" s="25">
        <v>27514</v>
      </c>
      <c r="F25" s="25">
        <v>27013</v>
      </c>
      <c r="G25" s="25">
        <v>26993</v>
      </c>
      <c r="H25" s="25">
        <v>26470</v>
      </c>
      <c r="I25" s="25">
        <v>25984</v>
      </c>
      <c r="J25" s="25">
        <v>25539</v>
      </c>
      <c r="K25" s="25">
        <v>25013</v>
      </c>
      <c r="L25" s="25">
        <v>25350</v>
      </c>
      <c r="M25" s="25">
        <v>24187</v>
      </c>
      <c r="N25" s="49"/>
    </row>
    <row r="26" spans="1:14">
      <c r="A26" s="7" t="s">
        <v>18</v>
      </c>
      <c r="B26" s="25"/>
      <c r="C26" s="25">
        <v>11757</v>
      </c>
      <c r="D26" s="25">
        <v>11995</v>
      </c>
      <c r="E26" s="25">
        <v>10578</v>
      </c>
      <c r="F26" s="25">
        <v>9921</v>
      </c>
      <c r="G26" s="25">
        <v>10503</v>
      </c>
      <c r="H26" s="25">
        <v>9921</v>
      </c>
      <c r="I26" s="25">
        <v>9567</v>
      </c>
      <c r="J26" s="25">
        <v>9567</v>
      </c>
      <c r="K26" s="25">
        <v>8615</v>
      </c>
      <c r="L26" s="25">
        <v>9163</v>
      </c>
      <c r="M26" s="25">
        <v>8615</v>
      </c>
      <c r="N26" s="49"/>
    </row>
    <row r="27" spans="1:14">
      <c r="A27" s="7" t="s">
        <v>19</v>
      </c>
      <c r="B27" s="25"/>
      <c r="C27" s="25">
        <v>18637</v>
      </c>
      <c r="D27" s="25">
        <v>16939</v>
      </c>
      <c r="E27" s="25">
        <v>16875</v>
      </c>
      <c r="F27" s="25">
        <v>16834</v>
      </c>
      <c r="G27" s="25">
        <v>16039</v>
      </c>
      <c r="H27" s="25">
        <v>15627</v>
      </c>
      <c r="I27" s="25">
        <v>15315</v>
      </c>
      <c r="J27" s="25">
        <v>14732</v>
      </c>
      <c r="K27" s="25">
        <v>14486</v>
      </c>
      <c r="L27" s="25">
        <v>15860</v>
      </c>
      <c r="M27" s="25">
        <v>13204</v>
      </c>
      <c r="N27" s="49"/>
    </row>
    <row r="28" spans="1:14">
      <c r="A28" s="7" t="s">
        <v>20</v>
      </c>
      <c r="B28" s="25"/>
      <c r="C28" s="25">
        <v>32682</v>
      </c>
      <c r="D28" s="25">
        <v>29211</v>
      </c>
      <c r="E28" s="25">
        <v>29168</v>
      </c>
      <c r="F28" s="25">
        <v>28900</v>
      </c>
      <c r="G28" s="25">
        <v>29756</v>
      </c>
      <c r="H28" s="25">
        <v>28964</v>
      </c>
      <c r="I28" s="25">
        <v>28212</v>
      </c>
      <c r="J28" s="25">
        <v>27080</v>
      </c>
      <c r="K28" s="25">
        <v>29141</v>
      </c>
      <c r="L28" s="25">
        <v>33041</v>
      </c>
      <c r="M28" s="25">
        <v>33467</v>
      </c>
      <c r="N28" s="49"/>
    </row>
    <row r="29" spans="1:14">
      <c r="A29" s="7" t="s">
        <v>21</v>
      </c>
      <c r="B29" s="25"/>
      <c r="C29" s="25">
        <v>51899</v>
      </c>
      <c r="D29" s="25">
        <v>53713</v>
      </c>
      <c r="E29" s="25">
        <v>52605</v>
      </c>
      <c r="F29" s="25">
        <v>56410</v>
      </c>
      <c r="G29" s="25">
        <v>55445</v>
      </c>
      <c r="H29" s="25">
        <v>53858</v>
      </c>
      <c r="I29" s="25">
        <v>53942</v>
      </c>
      <c r="J29" s="25">
        <v>50207</v>
      </c>
      <c r="K29" s="25">
        <v>55910</v>
      </c>
      <c r="L29" s="25">
        <v>53701</v>
      </c>
      <c r="M29" s="25">
        <v>51568</v>
      </c>
      <c r="N29" s="49"/>
    </row>
    <row r="30" spans="1:14" s="51" customFormat="1">
      <c r="A30" s="52" t="s">
        <v>0</v>
      </c>
      <c r="B30" s="53"/>
      <c r="C30" s="53">
        <f t="shared" ref="C30:K30" si="0">SUM(C8:C29)</f>
        <v>451701</v>
      </c>
      <c r="D30" s="53">
        <f t="shared" si="0"/>
        <v>430257</v>
      </c>
      <c r="E30" s="53">
        <f t="shared" si="0"/>
        <v>406910</v>
      </c>
      <c r="F30" s="53">
        <f t="shared" si="0"/>
        <v>415592</v>
      </c>
      <c r="G30" s="53">
        <f t="shared" si="0"/>
        <v>417311</v>
      </c>
      <c r="H30" s="53">
        <f t="shared" si="0"/>
        <v>403644</v>
      </c>
      <c r="I30" s="53">
        <f t="shared" si="0"/>
        <v>403217</v>
      </c>
      <c r="J30" s="53">
        <f t="shared" si="0"/>
        <v>383764</v>
      </c>
      <c r="K30" s="53">
        <f t="shared" si="0"/>
        <v>393179</v>
      </c>
      <c r="L30" s="53">
        <f t="shared" ref="L30:M30" si="1">SUM(L8:L29)</f>
        <v>403861</v>
      </c>
      <c r="M30" s="53">
        <f t="shared" si="1"/>
        <v>378775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6.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6.85546875" style="50" bestFit="1" customWidth="1"/>
    <col min="12" max="13" width="6.85546875" style="50" customWidth="1"/>
    <col min="14" max="14" width="6.8554687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88</v>
      </c>
    </row>
    <row r="6" spans="1:18" ht="3" customHeight="1"/>
    <row r="7" spans="1:18" s="51" customFormat="1">
      <c r="A7" s="12"/>
      <c r="B7" s="13"/>
      <c r="C7" s="13" t="s">
        <v>55</v>
      </c>
      <c r="D7" s="13" t="s">
        <v>56</v>
      </c>
      <c r="E7" s="13" t="s">
        <v>57</v>
      </c>
      <c r="F7" s="13" t="s">
        <v>58</v>
      </c>
      <c r="G7" s="13" t="s">
        <v>59</v>
      </c>
      <c r="H7" s="13" t="s">
        <v>60</v>
      </c>
      <c r="I7" s="13" t="s">
        <v>61</v>
      </c>
      <c r="J7" s="13" t="s">
        <v>62</v>
      </c>
      <c r="K7" s="13" t="s">
        <v>63</v>
      </c>
      <c r="L7" s="13" t="s">
        <v>99</v>
      </c>
      <c r="M7" s="13" t="s">
        <v>102</v>
      </c>
    </row>
    <row r="8" spans="1:18">
      <c r="A8" s="7" t="s">
        <v>1</v>
      </c>
      <c r="B8" s="28"/>
      <c r="C8" s="28">
        <v>16379</v>
      </c>
      <c r="D8" s="28">
        <v>18842</v>
      </c>
      <c r="E8" s="28">
        <v>17328</v>
      </c>
      <c r="F8" s="28">
        <v>19382</v>
      </c>
      <c r="G8" s="28">
        <v>18756</v>
      </c>
      <c r="H8" s="28">
        <v>15836</v>
      </c>
      <c r="I8" s="28">
        <v>18582</v>
      </c>
      <c r="J8" s="28">
        <v>18860</v>
      </c>
      <c r="K8" s="28">
        <v>18865</v>
      </c>
      <c r="L8" s="28">
        <v>28075</v>
      </c>
      <c r="M8" s="28">
        <v>25111</v>
      </c>
      <c r="N8" s="49"/>
      <c r="O8" s="54"/>
      <c r="P8" s="54"/>
    </row>
    <row r="9" spans="1:18">
      <c r="A9" s="7" t="s">
        <v>2</v>
      </c>
      <c r="B9" s="28"/>
      <c r="C9" s="28">
        <v>59332</v>
      </c>
      <c r="D9" s="28">
        <v>68600</v>
      </c>
      <c r="E9" s="28">
        <v>58684</v>
      </c>
      <c r="F9" s="28">
        <v>57441</v>
      </c>
      <c r="G9" s="28">
        <v>58090</v>
      </c>
      <c r="H9" s="28">
        <v>58610</v>
      </c>
      <c r="I9" s="28">
        <v>60648</v>
      </c>
      <c r="J9" s="28">
        <v>61882</v>
      </c>
      <c r="K9" s="28">
        <v>60324</v>
      </c>
      <c r="L9" s="28">
        <v>64907</v>
      </c>
      <c r="M9" s="28">
        <v>69260</v>
      </c>
      <c r="N9" s="49"/>
    </row>
    <row r="10" spans="1:18">
      <c r="A10" s="7" t="s">
        <v>3</v>
      </c>
      <c r="B10" s="28"/>
      <c r="C10" s="28">
        <v>29383</v>
      </c>
      <c r="D10" s="28">
        <v>26415</v>
      </c>
      <c r="E10" s="28">
        <v>25590</v>
      </c>
      <c r="F10" s="28">
        <v>30670</v>
      </c>
      <c r="G10" s="28">
        <v>33552</v>
      </c>
      <c r="H10" s="28">
        <v>29632</v>
      </c>
      <c r="I10" s="28">
        <v>27493</v>
      </c>
      <c r="J10" s="28">
        <v>21591</v>
      </c>
      <c r="K10" s="28">
        <v>22883</v>
      </c>
      <c r="L10" s="28">
        <v>22817</v>
      </c>
      <c r="M10" s="28">
        <v>24728</v>
      </c>
      <c r="N10" s="49"/>
    </row>
    <row r="11" spans="1:18">
      <c r="A11" s="7" t="s">
        <v>4</v>
      </c>
      <c r="B11" s="28"/>
      <c r="C11" s="28">
        <v>34185</v>
      </c>
      <c r="D11" s="28">
        <v>36724</v>
      </c>
      <c r="E11" s="28">
        <v>33942</v>
      </c>
      <c r="F11" s="28">
        <v>45912</v>
      </c>
      <c r="G11" s="28">
        <v>47002</v>
      </c>
      <c r="H11" s="28">
        <v>46289</v>
      </c>
      <c r="I11" s="28">
        <v>46761</v>
      </c>
      <c r="J11" s="28">
        <v>42866</v>
      </c>
      <c r="K11" s="28">
        <v>47062</v>
      </c>
      <c r="L11" s="28">
        <v>44245</v>
      </c>
      <c r="M11" s="28">
        <v>41016</v>
      </c>
      <c r="N11" s="49"/>
    </row>
    <row r="12" spans="1:18">
      <c r="A12" s="7" t="s">
        <v>5</v>
      </c>
      <c r="B12" s="28"/>
      <c r="C12" s="28">
        <v>37793</v>
      </c>
      <c r="D12" s="28">
        <v>38041</v>
      </c>
      <c r="E12" s="28">
        <v>32827</v>
      </c>
      <c r="F12" s="28">
        <v>34305</v>
      </c>
      <c r="G12" s="28">
        <v>36493</v>
      </c>
      <c r="H12" s="28">
        <v>37058</v>
      </c>
      <c r="I12" s="28">
        <v>38264</v>
      </c>
      <c r="J12" s="28">
        <v>31907</v>
      </c>
      <c r="K12" s="28">
        <v>36844</v>
      </c>
      <c r="L12" s="28">
        <v>33893</v>
      </c>
      <c r="M12" s="28">
        <v>35491</v>
      </c>
      <c r="N12" s="49"/>
    </row>
    <row r="13" spans="1:18">
      <c r="A13" s="7" t="s">
        <v>6</v>
      </c>
      <c r="B13" s="28"/>
      <c r="C13" s="28">
        <v>53168</v>
      </c>
      <c r="D13" s="28">
        <v>59685</v>
      </c>
      <c r="E13" s="28">
        <v>51373</v>
      </c>
      <c r="F13" s="28">
        <v>62513</v>
      </c>
      <c r="G13" s="28">
        <v>63422</v>
      </c>
      <c r="H13" s="28">
        <v>53511</v>
      </c>
      <c r="I13" s="28">
        <v>54489</v>
      </c>
      <c r="J13" s="28">
        <v>53514</v>
      </c>
      <c r="K13" s="28">
        <v>60403</v>
      </c>
      <c r="L13" s="28">
        <v>72628</v>
      </c>
      <c r="M13" s="28">
        <v>74365</v>
      </c>
      <c r="N13" s="49"/>
    </row>
    <row r="14" spans="1:18">
      <c r="A14" s="7" t="s">
        <v>7</v>
      </c>
      <c r="B14" s="28"/>
      <c r="C14" s="28">
        <v>31788</v>
      </c>
      <c r="D14" s="28">
        <v>38369</v>
      </c>
      <c r="E14" s="28">
        <v>30365</v>
      </c>
      <c r="F14" s="28">
        <v>30038</v>
      </c>
      <c r="G14" s="28">
        <v>36992</v>
      </c>
      <c r="H14" s="28">
        <v>31000</v>
      </c>
      <c r="I14" s="28">
        <v>32455</v>
      </c>
      <c r="J14" s="28">
        <v>31827</v>
      </c>
      <c r="K14" s="28">
        <v>36450</v>
      </c>
      <c r="L14" s="28">
        <v>37350</v>
      </c>
      <c r="M14" s="28">
        <v>34401</v>
      </c>
      <c r="N14" s="49"/>
    </row>
    <row r="15" spans="1:18">
      <c r="A15" s="7" t="s">
        <v>8</v>
      </c>
      <c r="B15" s="28"/>
      <c r="C15" s="28">
        <v>24325</v>
      </c>
      <c r="D15" s="28">
        <v>20881</v>
      </c>
      <c r="E15" s="28">
        <v>20510</v>
      </c>
      <c r="F15" s="28">
        <v>19447</v>
      </c>
      <c r="G15" s="28">
        <v>18531</v>
      </c>
      <c r="H15" s="28">
        <v>19718</v>
      </c>
      <c r="I15" s="28">
        <v>21344</v>
      </c>
      <c r="J15" s="28">
        <v>22151</v>
      </c>
      <c r="K15" s="28">
        <v>20049</v>
      </c>
      <c r="L15" s="28">
        <v>20485</v>
      </c>
      <c r="M15" s="28">
        <v>21307</v>
      </c>
      <c r="N15" s="49"/>
    </row>
    <row r="16" spans="1:18">
      <c r="A16" s="7" t="s">
        <v>22</v>
      </c>
      <c r="B16" s="28"/>
      <c r="C16" s="28">
        <v>13143</v>
      </c>
      <c r="D16" s="28">
        <v>14287</v>
      </c>
      <c r="E16" s="28">
        <v>13568</v>
      </c>
      <c r="F16" s="28">
        <v>11256</v>
      </c>
      <c r="G16" s="28">
        <v>10804</v>
      </c>
      <c r="H16" s="28">
        <v>10966</v>
      </c>
      <c r="I16" s="28">
        <v>11088</v>
      </c>
      <c r="J16" s="28">
        <v>10897</v>
      </c>
      <c r="K16" s="28">
        <v>9311</v>
      </c>
      <c r="L16" s="28">
        <v>9745</v>
      </c>
      <c r="M16" s="28">
        <v>8439</v>
      </c>
      <c r="N16" s="49"/>
    </row>
    <row r="17" spans="1:14">
      <c r="A17" s="7" t="s">
        <v>9</v>
      </c>
      <c r="B17" s="28"/>
      <c r="C17" s="28">
        <v>17386</v>
      </c>
      <c r="D17" s="28">
        <v>27153</v>
      </c>
      <c r="E17" s="28">
        <v>27019</v>
      </c>
      <c r="F17" s="28">
        <v>19201</v>
      </c>
      <c r="G17" s="28">
        <v>21823</v>
      </c>
      <c r="H17" s="28">
        <v>23779</v>
      </c>
      <c r="I17" s="28">
        <v>21618</v>
      </c>
      <c r="J17" s="28">
        <v>24184</v>
      </c>
      <c r="K17" s="28">
        <v>24288</v>
      </c>
      <c r="L17" s="28">
        <v>24073</v>
      </c>
      <c r="M17" s="28">
        <v>25448</v>
      </c>
      <c r="N17" s="49"/>
    </row>
    <row r="18" spans="1:14">
      <c r="A18" s="7" t="s">
        <v>10</v>
      </c>
      <c r="B18" s="28"/>
      <c r="C18" s="28">
        <v>28886</v>
      </c>
      <c r="D18" s="28">
        <v>27542</v>
      </c>
      <c r="E18" s="28">
        <v>24365</v>
      </c>
      <c r="F18" s="28">
        <v>25455</v>
      </c>
      <c r="G18" s="28">
        <v>28041</v>
      </c>
      <c r="H18" s="28">
        <v>29409</v>
      </c>
      <c r="I18" s="28">
        <v>38593</v>
      </c>
      <c r="J18" s="28">
        <v>37868</v>
      </c>
      <c r="K18" s="28">
        <v>40384</v>
      </c>
      <c r="L18" s="28">
        <v>34439</v>
      </c>
      <c r="M18" s="28">
        <v>26720</v>
      </c>
      <c r="N18" s="49"/>
    </row>
    <row r="19" spans="1:14">
      <c r="A19" s="7" t="s">
        <v>11</v>
      </c>
      <c r="B19" s="28"/>
      <c r="C19" s="28">
        <v>232382</v>
      </c>
      <c r="D19" s="28">
        <v>237891</v>
      </c>
      <c r="E19" s="28">
        <v>237810</v>
      </c>
      <c r="F19" s="28">
        <v>236255</v>
      </c>
      <c r="G19" s="28">
        <v>223371.34298169185</v>
      </c>
      <c r="H19" s="28">
        <v>230694</v>
      </c>
      <c r="I19" s="28">
        <v>249399.51738040845</v>
      </c>
      <c r="J19" s="28">
        <v>229284</v>
      </c>
      <c r="K19" s="28">
        <v>234470.68586655817</v>
      </c>
      <c r="L19" s="28">
        <v>257462</v>
      </c>
      <c r="M19" s="28">
        <v>233689</v>
      </c>
      <c r="N19" s="49"/>
    </row>
    <row r="20" spans="1:14">
      <c r="A20" s="7" t="s">
        <v>12</v>
      </c>
      <c r="B20" s="28"/>
      <c r="C20" s="28">
        <v>54680</v>
      </c>
      <c r="D20" s="28">
        <v>44231</v>
      </c>
      <c r="E20" s="28">
        <v>43297</v>
      </c>
      <c r="F20" s="28">
        <v>42668</v>
      </c>
      <c r="G20" s="28">
        <v>44561</v>
      </c>
      <c r="H20" s="28">
        <v>41493</v>
      </c>
      <c r="I20" s="28">
        <v>54937</v>
      </c>
      <c r="J20" s="28">
        <v>41954</v>
      </c>
      <c r="K20" s="28">
        <v>48769</v>
      </c>
      <c r="L20" s="28">
        <v>57618</v>
      </c>
      <c r="M20" s="28">
        <v>46801</v>
      </c>
      <c r="N20" s="49"/>
    </row>
    <row r="21" spans="1:14">
      <c r="A21" s="7" t="s">
        <v>13</v>
      </c>
      <c r="B21" s="28"/>
      <c r="C21" s="28">
        <v>13946</v>
      </c>
      <c r="D21" s="28">
        <v>22901</v>
      </c>
      <c r="E21" s="28">
        <v>14401</v>
      </c>
      <c r="F21" s="28">
        <v>20929</v>
      </c>
      <c r="G21" s="28">
        <v>20939</v>
      </c>
      <c r="H21" s="28">
        <v>18810</v>
      </c>
      <c r="I21" s="28">
        <v>19106</v>
      </c>
      <c r="J21" s="28">
        <v>16258</v>
      </c>
      <c r="K21" s="28">
        <v>20598</v>
      </c>
      <c r="L21" s="28">
        <v>22613</v>
      </c>
      <c r="M21" s="28">
        <v>18390</v>
      </c>
      <c r="N21" s="49"/>
    </row>
    <row r="22" spans="1:14">
      <c r="A22" s="7" t="s">
        <v>14</v>
      </c>
      <c r="B22" s="28"/>
      <c r="C22" s="28">
        <v>29667</v>
      </c>
      <c r="D22" s="28">
        <v>24720</v>
      </c>
      <c r="E22" s="28">
        <v>24934</v>
      </c>
      <c r="F22" s="28">
        <v>25305</v>
      </c>
      <c r="G22" s="28">
        <v>28726</v>
      </c>
      <c r="H22" s="28">
        <v>27224</v>
      </c>
      <c r="I22" s="28">
        <v>28847</v>
      </c>
      <c r="J22" s="28">
        <v>29921</v>
      </c>
      <c r="K22" s="28">
        <v>31819</v>
      </c>
      <c r="L22" s="28">
        <v>32191</v>
      </c>
      <c r="M22" s="28">
        <v>30098</v>
      </c>
      <c r="N22" s="49"/>
    </row>
    <row r="23" spans="1:14">
      <c r="A23" s="7" t="s">
        <v>15</v>
      </c>
      <c r="B23" s="28"/>
      <c r="C23" s="28">
        <v>66212</v>
      </c>
      <c r="D23" s="28">
        <v>71893</v>
      </c>
      <c r="E23" s="28">
        <v>73371</v>
      </c>
      <c r="F23" s="28">
        <v>78246</v>
      </c>
      <c r="G23" s="28">
        <v>80117</v>
      </c>
      <c r="H23" s="28">
        <v>76113</v>
      </c>
      <c r="I23" s="28">
        <v>76504</v>
      </c>
      <c r="J23" s="28">
        <v>71331</v>
      </c>
      <c r="K23" s="28">
        <v>74056</v>
      </c>
      <c r="L23" s="28">
        <v>78253</v>
      </c>
      <c r="M23" s="28">
        <v>78108</v>
      </c>
      <c r="N23" s="49"/>
    </row>
    <row r="24" spans="1:14">
      <c r="A24" s="7" t="s">
        <v>16</v>
      </c>
      <c r="B24" s="28"/>
      <c r="C24" s="28">
        <v>45372</v>
      </c>
      <c r="D24" s="28">
        <v>42171</v>
      </c>
      <c r="E24" s="28">
        <v>40373</v>
      </c>
      <c r="F24" s="28">
        <v>40340</v>
      </c>
      <c r="G24" s="28">
        <v>39583</v>
      </c>
      <c r="H24" s="28">
        <v>38375</v>
      </c>
      <c r="I24" s="28">
        <v>38703</v>
      </c>
      <c r="J24" s="28">
        <v>40587</v>
      </c>
      <c r="K24" s="28">
        <v>40381</v>
      </c>
      <c r="L24" s="28">
        <v>41485</v>
      </c>
      <c r="M24" s="28">
        <v>40762</v>
      </c>
      <c r="N24" s="49"/>
    </row>
    <row r="25" spans="1:14">
      <c r="A25" s="7" t="s">
        <v>17</v>
      </c>
      <c r="B25" s="28"/>
      <c r="C25" s="28">
        <v>49375</v>
      </c>
      <c r="D25" s="28">
        <v>52841</v>
      </c>
      <c r="E25" s="28">
        <v>53435</v>
      </c>
      <c r="F25" s="28">
        <v>50920</v>
      </c>
      <c r="G25" s="28">
        <v>53905</v>
      </c>
      <c r="H25" s="28">
        <v>55389</v>
      </c>
      <c r="I25" s="28">
        <v>61599</v>
      </c>
      <c r="J25" s="28">
        <v>60560</v>
      </c>
      <c r="K25" s="28">
        <v>59101</v>
      </c>
      <c r="L25" s="28">
        <v>66233</v>
      </c>
      <c r="M25" s="28">
        <v>63252</v>
      </c>
      <c r="N25" s="49"/>
    </row>
    <row r="26" spans="1:14">
      <c r="A26" s="7" t="s">
        <v>18</v>
      </c>
      <c r="B26" s="28"/>
      <c r="C26" s="28">
        <v>28654</v>
      </c>
      <c r="D26" s="28">
        <v>32568</v>
      </c>
      <c r="E26" s="28">
        <v>31685</v>
      </c>
      <c r="F26" s="28">
        <v>29285</v>
      </c>
      <c r="G26" s="28">
        <v>31322</v>
      </c>
      <c r="H26" s="28">
        <v>30895</v>
      </c>
      <c r="I26" s="28">
        <v>30804</v>
      </c>
      <c r="J26" s="28">
        <v>31983</v>
      </c>
      <c r="K26" s="28">
        <v>29180</v>
      </c>
      <c r="L26" s="28">
        <v>32171</v>
      </c>
      <c r="M26" s="28">
        <v>31844</v>
      </c>
      <c r="N26" s="49"/>
    </row>
    <row r="27" spans="1:14">
      <c r="A27" s="7" t="s">
        <v>19</v>
      </c>
      <c r="B27" s="28"/>
      <c r="C27" s="28">
        <v>37606</v>
      </c>
      <c r="D27" s="28">
        <v>44099</v>
      </c>
      <c r="E27" s="28">
        <v>42560</v>
      </c>
      <c r="F27" s="28">
        <v>42290</v>
      </c>
      <c r="G27" s="28">
        <v>37304</v>
      </c>
      <c r="H27" s="28">
        <v>39683</v>
      </c>
      <c r="I27" s="28">
        <v>37647</v>
      </c>
      <c r="J27" s="28">
        <v>38949</v>
      </c>
      <c r="K27" s="28">
        <v>40534</v>
      </c>
      <c r="L27" s="28">
        <v>52794</v>
      </c>
      <c r="M27" s="28">
        <v>39962</v>
      </c>
      <c r="N27" s="49"/>
    </row>
    <row r="28" spans="1:14">
      <c r="A28" s="7" t="s">
        <v>20</v>
      </c>
      <c r="B28" s="28"/>
      <c r="C28" s="28">
        <v>114778</v>
      </c>
      <c r="D28" s="28">
        <v>118978</v>
      </c>
      <c r="E28" s="28">
        <v>117638</v>
      </c>
      <c r="F28" s="28">
        <v>121246</v>
      </c>
      <c r="G28" s="28">
        <v>122779</v>
      </c>
      <c r="H28" s="28">
        <v>115028</v>
      </c>
      <c r="I28" s="28">
        <v>113161</v>
      </c>
      <c r="J28" s="28">
        <v>109642</v>
      </c>
      <c r="K28" s="28">
        <v>129490</v>
      </c>
      <c r="L28" s="28">
        <v>143504</v>
      </c>
      <c r="M28" s="28">
        <v>148734</v>
      </c>
      <c r="N28" s="49"/>
    </row>
    <row r="29" spans="1:14">
      <c r="A29" s="7" t="s">
        <v>21</v>
      </c>
      <c r="B29" s="28"/>
      <c r="C29" s="28">
        <v>138026</v>
      </c>
      <c r="D29" s="28">
        <v>170420</v>
      </c>
      <c r="E29" s="28">
        <v>150719</v>
      </c>
      <c r="F29" s="28">
        <v>171967</v>
      </c>
      <c r="G29" s="28">
        <v>171219</v>
      </c>
      <c r="H29" s="28">
        <v>171290</v>
      </c>
      <c r="I29" s="28">
        <v>178974</v>
      </c>
      <c r="J29" s="28">
        <v>169065</v>
      </c>
      <c r="K29" s="28">
        <v>194929</v>
      </c>
      <c r="L29" s="28">
        <v>192525</v>
      </c>
      <c r="M29" s="28">
        <v>196224</v>
      </c>
      <c r="N29" s="49"/>
    </row>
    <row r="30" spans="1:14" s="51" customFormat="1">
      <c r="A30" s="52" t="s">
        <v>0</v>
      </c>
      <c r="B30" s="55"/>
      <c r="C30" s="55">
        <f t="shared" ref="C30:K30" si="0">SUM(C8:C29)</f>
        <v>1156466</v>
      </c>
      <c r="D30" s="55">
        <f t="shared" si="0"/>
        <v>1239252</v>
      </c>
      <c r="E30" s="55">
        <f t="shared" si="0"/>
        <v>1165794</v>
      </c>
      <c r="F30" s="55">
        <f t="shared" si="0"/>
        <v>1215071</v>
      </c>
      <c r="G30" s="55">
        <f t="shared" si="0"/>
        <v>1227332.3429816919</v>
      </c>
      <c r="H30" s="55">
        <f t="shared" si="0"/>
        <v>1200802</v>
      </c>
      <c r="I30" s="55">
        <f t="shared" si="0"/>
        <v>1261016.5173804085</v>
      </c>
      <c r="J30" s="55">
        <f t="shared" si="0"/>
        <v>1197081</v>
      </c>
      <c r="K30" s="55">
        <f t="shared" si="0"/>
        <v>1280190.6858665582</v>
      </c>
      <c r="L30" s="55">
        <f t="shared" ref="L30:M30" si="1">SUM(L8:L29)</f>
        <v>1369506</v>
      </c>
      <c r="M30" s="55">
        <f t="shared" si="1"/>
        <v>1314150</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7.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42578125" style="50" bestFit="1" customWidth="1"/>
    <col min="12" max="13" width="5.42578125" style="50" customWidth="1"/>
    <col min="14" max="14" width="6.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87</v>
      </c>
    </row>
    <row r="6" spans="1:18" ht="3" customHeight="1"/>
    <row r="7" spans="1:18" s="51" customFormat="1">
      <c r="A7" s="12"/>
      <c r="B7" s="13"/>
      <c r="C7" s="13" t="s">
        <v>55</v>
      </c>
      <c r="D7" s="13" t="s">
        <v>56</v>
      </c>
      <c r="E7" s="13" t="s">
        <v>57</v>
      </c>
      <c r="F7" s="13" t="s">
        <v>58</v>
      </c>
      <c r="G7" s="13" t="s">
        <v>59</v>
      </c>
      <c r="H7" s="13" t="s">
        <v>60</v>
      </c>
      <c r="I7" s="13" t="s">
        <v>61</v>
      </c>
      <c r="J7" s="13" t="s">
        <v>62</v>
      </c>
      <c r="K7" s="13" t="s">
        <v>63</v>
      </c>
      <c r="L7" s="13" t="s">
        <v>99</v>
      </c>
      <c r="M7" s="13" t="s">
        <v>102</v>
      </c>
    </row>
    <row r="8" spans="1:18">
      <c r="A8" s="7" t="s">
        <v>1</v>
      </c>
      <c r="B8" s="26"/>
      <c r="C8" s="26">
        <v>494412</v>
      </c>
      <c r="D8" s="26">
        <v>491536</v>
      </c>
      <c r="E8" s="26">
        <v>466488</v>
      </c>
      <c r="F8" s="26">
        <v>501705</v>
      </c>
      <c r="G8" s="26">
        <v>425085</v>
      </c>
      <c r="H8" s="26">
        <v>386906</v>
      </c>
      <c r="I8" s="26">
        <v>442899</v>
      </c>
      <c r="J8" s="26">
        <v>478861</v>
      </c>
      <c r="K8" s="26">
        <v>437348</v>
      </c>
      <c r="L8" s="26">
        <v>607834</v>
      </c>
      <c r="M8" s="26">
        <v>494462</v>
      </c>
      <c r="N8" s="49"/>
      <c r="O8" s="56"/>
      <c r="P8" s="56"/>
    </row>
    <row r="9" spans="1:18">
      <c r="A9" s="7" t="s">
        <v>2</v>
      </c>
      <c r="B9" s="26"/>
      <c r="C9" s="26">
        <v>1966976</v>
      </c>
      <c r="D9" s="26">
        <v>1865347</v>
      </c>
      <c r="E9" s="26">
        <v>1807835</v>
      </c>
      <c r="F9" s="26">
        <v>1722864</v>
      </c>
      <c r="G9" s="26">
        <v>1678805</v>
      </c>
      <c r="H9" s="26">
        <v>1710582</v>
      </c>
      <c r="I9" s="26">
        <v>1724378</v>
      </c>
      <c r="J9" s="26">
        <v>1830311</v>
      </c>
      <c r="K9" s="26">
        <v>1581016</v>
      </c>
      <c r="L9" s="26">
        <v>1523941</v>
      </c>
      <c r="M9" s="26">
        <v>1680057</v>
      </c>
      <c r="N9" s="49"/>
    </row>
    <row r="10" spans="1:18">
      <c r="A10" s="7" t="s">
        <v>3</v>
      </c>
      <c r="B10" s="26"/>
      <c r="C10" s="26">
        <v>858551</v>
      </c>
      <c r="D10" s="26">
        <v>680293</v>
      </c>
      <c r="E10" s="26">
        <v>731218</v>
      </c>
      <c r="F10" s="26">
        <v>821139</v>
      </c>
      <c r="G10" s="26">
        <v>798114</v>
      </c>
      <c r="H10" s="26">
        <v>666102</v>
      </c>
      <c r="I10" s="26">
        <v>612820</v>
      </c>
      <c r="J10" s="26">
        <v>568209</v>
      </c>
      <c r="K10" s="26">
        <v>493322</v>
      </c>
      <c r="L10" s="26">
        <v>449679</v>
      </c>
      <c r="M10" s="26">
        <v>529134</v>
      </c>
      <c r="N10" s="49"/>
    </row>
    <row r="11" spans="1:18">
      <c r="A11" s="7" t="s">
        <v>4</v>
      </c>
      <c r="B11" s="26"/>
      <c r="C11" s="26">
        <v>1101773</v>
      </c>
      <c r="D11" s="26">
        <v>1027128</v>
      </c>
      <c r="E11" s="26">
        <v>1098385</v>
      </c>
      <c r="F11" s="26">
        <v>1169735</v>
      </c>
      <c r="G11" s="26">
        <v>1220942</v>
      </c>
      <c r="H11" s="26">
        <v>1174101</v>
      </c>
      <c r="I11" s="26">
        <v>1193022</v>
      </c>
      <c r="J11" s="26">
        <v>1180652</v>
      </c>
      <c r="K11" s="26">
        <v>1170580</v>
      </c>
      <c r="L11" s="26">
        <v>1096909</v>
      </c>
      <c r="M11" s="26">
        <v>1145703</v>
      </c>
      <c r="N11" s="49"/>
    </row>
    <row r="12" spans="1:18">
      <c r="A12" s="7" t="s">
        <v>5</v>
      </c>
      <c r="B12" s="26"/>
      <c r="C12" s="26">
        <v>902804</v>
      </c>
      <c r="D12" s="26">
        <v>758550</v>
      </c>
      <c r="E12" s="26">
        <v>718833</v>
      </c>
      <c r="F12" s="26">
        <v>751526</v>
      </c>
      <c r="G12" s="26">
        <v>818163</v>
      </c>
      <c r="H12" s="26">
        <v>775908</v>
      </c>
      <c r="I12" s="26">
        <v>792227</v>
      </c>
      <c r="J12" s="26">
        <v>774063</v>
      </c>
      <c r="K12" s="26">
        <v>805439</v>
      </c>
      <c r="L12" s="26">
        <v>663910</v>
      </c>
      <c r="M12" s="26">
        <v>769859</v>
      </c>
      <c r="N12" s="49"/>
    </row>
    <row r="13" spans="1:18">
      <c r="A13" s="7" t="s">
        <v>6</v>
      </c>
      <c r="B13" s="26"/>
      <c r="C13" s="26">
        <v>2100884</v>
      </c>
      <c r="D13" s="26">
        <v>2032511</v>
      </c>
      <c r="E13" s="26">
        <v>1992644</v>
      </c>
      <c r="F13" s="26">
        <v>2080846</v>
      </c>
      <c r="G13" s="26">
        <v>2087983</v>
      </c>
      <c r="H13" s="26">
        <v>1966447</v>
      </c>
      <c r="I13" s="26">
        <v>1951776</v>
      </c>
      <c r="J13" s="26">
        <v>2067587</v>
      </c>
      <c r="K13" s="26">
        <v>2056030</v>
      </c>
      <c r="L13" s="26">
        <v>1989555</v>
      </c>
      <c r="M13" s="26">
        <v>2229790</v>
      </c>
      <c r="N13" s="49"/>
    </row>
    <row r="14" spans="1:18">
      <c r="A14" s="7" t="s">
        <v>7</v>
      </c>
      <c r="B14" s="26"/>
      <c r="C14" s="26">
        <v>1017721</v>
      </c>
      <c r="D14" s="26">
        <v>964308</v>
      </c>
      <c r="E14" s="26">
        <v>990128</v>
      </c>
      <c r="F14" s="26">
        <v>923450</v>
      </c>
      <c r="G14" s="26">
        <v>1036380</v>
      </c>
      <c r="H14" s="26">
        <v>906198</v>
      </c>
      <c r="I14" s="26">
        <v>940118</v>
      </c>
      <c r="J14" s="26">
        <v>976622</v>
      </c>
      <c r="K14" s="26">
        <v>967616</v>
      </c>
      <c r="L14" s="26">
        <v>874980</v>
      </c>
      <c r="M14" s="26">
        <v>927614</v>
      </c>
      <c r="N14" s="49"/>
    </row>
    <row r="15" spans="1:18">
      <c r="A15" s="7" t="s">
        <v>8</v>
      </c>
      <c r="B15" s="26"/>
      <c r="C15" s="26">
        <v>511258</v>
      </c>
      <c r="D15" s="26">
        <v>389998</v>
      </c>
      <c r="E15" s="26">
        <v>446355</v>
      </c>
      <c r="F15" s="26">
        <v>412226</v>
      </c>
      <c r="G15" s="26">
        <v>424185</v>
      </c>
      <c r="H15" s="26">
        <v>425180</v>
      </c>
      <c r="I15" s="26">
        <v>431964</v>
      </c>
      <c r="J15" s="26">
        <v>516039</v>
      </c>
      <c r="K15" s="26">
        <v>402131</v>
      </c>
      <c r="L15" s="26">
        <v>368618</v>
      </c>
      <c r="M15" s="26">
        <v>431821</v>
      </c>
      <c r="N15" s="49"/>
    </row>
    <row r="16" spans="1:18">
      <c r="A16" s="7" t="s">
        <v>22</v>
      </c>
      <c r="B16" s="26"/>
      <c r="C16" s="26">
        <v>322638</v>
      </c>
      <c r="D16" s="26">
        <v>291330</v>
      </c>
      <c r="E16" s="26">
        <v>298693</v>
      </c>
      <c r="F16" s="26">
        <v>300655</v>
      </c>
      <c r="G16" s="26">
        <v>303961</v>
      </c>
      <c r="H16" s="26">
        <v>353521</v>
      </c>
      <c r="I16" s="26">
        <v>392076</v>
      </c>
      <c r="J16" s="26">
        <v>398096</v>
      </c>
      <c r="K16" s="26">
        <v>351100</v>
      </c>
      <c r="L16" s="26">
        <v>335503</v>
      </c>
      <c r="M16" s="26">
        <v>310000</v>
      </c>
      <c r="N16" s="49"/>
    </row>
    <row r="17" spans="1:14">
      <c r="A17" s="7" t="s">
        <v>9</v>
      </c>
      <c r="B17" s="26"/>
      <c r="C17" s="26">
        <v>491284</v>
      </c>
      <c r="D17" s="26">
        <v>550422</v>
      </c>
      <c r="E17" s="26">
        <v>610651</v>
      </c>
      <c r="F17" s="26">
        <v>467448</v>
      </c>
      <c r="G17" s="26">
        <v>517688</v>
      </c>
      <c r="H17" s="26">
        <v>508511</v>
      </c>
      <c r="I17" s="26">
        <v>478419</v>
      </c>
      <c r="J17" s="26">
        <v>579933</v>
      </c>
      <c r="K17" s="26">
        <v>520771</v>
      </c>
      <c r="L17" s="26">
        <v>476029</v>
      </c>
      <c r="M17" s="26">
        <v>544432</v>
      </c>
      <c r="N17" s="49"/>
    </row>
    <row r="18" spans="1:14">
      <c r="A18" s="7" t="s">
        <v>10</v>
      </c>
      <c r="B18" s="26"/>
      <c r="C18" s="26">
        <v>706262</v>
      </c>
      <c r="D18" s="26">
        <v>607242</v>
      </c>
      <c r="E18" s="26">
        <v>636730</v>
      </c>
      <c r="F18" s="26">
        <v>592776</v>
      </c>
      <c r="G18" s="26">
        <v>652784</v>
      </c>
      <c r="H18" s="26">
        <v>615583</v>
      </c>
      <c r="I18" s="26">
        <v>745074</v>
      </c>
      <c r="J18" s="26">
        <v>775266</v>
      </c>
      <c r="K18" s="26">
        <v>752088</v>
      </c>
      <c r="L18" s="26">
        <v>604539</v>
      </c>
      <c r="M18" s="26">
        <v>576655</v>
      </c>
      <c r="N18" s="49"/>
    </row>
    <row r="19" spans="1:14">
      <c r="A19" s="7" t="s">
        <v>11</v>
      </c>
      <c r="B19" s="26"/>
      <c r="C19" s="26">
        <v>6116027</v>
      </c>
      <c r="D19" s="26">
        <v>5839798</v>
      </c>
      <c r="E19" s="26">
        <v>5976116</v>
      </c>
      <c r="F19" s="26">
        <v>5651421</v>
      </c>
      <c r="G19" s="26">
        <v>5382529.3828226142</v>
      </c>
      <c r="H19" s="26">
        <v>5397557</v>
      </c>
      <c r="I19" s="26">
        <v>5665553.9613701059</v>
      </c>
      <c r="J19" s="26">
        <v>5610337</v>
      </c>
      <c r="K19" s="26">
        <v>5533589.8416369483</v>
      </c>
      <c r="L19" s="26">
        <v>5756799</v>
      </c>
      <c r="M19" s="26">
        <v>5462933</v>
      </c>
      <c r="N19" s="49"/>
    </row>
    <row r="20" spans="1:14">
      <c r="A20" s="7" t="s">
        <v>12</v>
      </c>
      <c r="B20" s="26"/>
      <c r="C20" s="26">
        <v>1370744</v>
      </c>
      <c r="D20" s="26">
        <v>1047281</v>
      </c>
      <c r="E20" s="26">
        <v>1070029</v>
      </c>
      <c r="F20" s="26">
        <v>1012618</v>
      </c>
      <c r="G20" s="26">
        <v>1006101</v>
      </c>
      <c r="H20" s="26">
        <v>957494</v>
      </c>
      <c r="I20" s="26">
        <v>1245035</v>
      </c>
      <c r="J20" s="26">
        <v>1058828</v>
      </c>
      <c r="K20" s="26">
        <v>1075460</v>
      </c>
      <c r="L20" s="26">
        <v>1172953</v>
      </c>
      <c r="M20" s="26">
        <v>1020824</v>
      </c>
      <c r="N20" s="49"/>
    </row>
    <row r="21" spans="1:14">
      <c r="A21" s="7" t="s">
        <v>13</v>
      </c>
      <c r="B21" s="26"/>
      <c r="C21" s="26">
        <v>376688</v>
      </c>
      <c r="D21" s="26">
        <v>528963</v>
      </c>
      <c r="E21" s="26">
        <v>357706</v>
      </c>
      <c r="F21" s="26">
        <v>496861</v>
      </c>
      <c r="G21" s="26">
        <v>491333</v>
      </c>
      <c r="H21" s="26">
        <v>389938</v>
      </c>
      <c r="I21" s="26">
        <v>399695</v>
      </c>
      <c r="J21" s="26">
        <v>356624</v>
      </c>
      <c r="K21" s="26">
        <v>383471</v>
      </c>
      <c r="L21" s="26">
        <v>352375</v>
      </c>
      <c r="M21" s="26">
        <v>321071</v>
      </c>
      <c r="N21" s="49"/>
    </row>
    <row r="22" spans="1:14">
      <c r="A22" s="7" t="s">
        <v>14</v>
      </c>
      <c r="B22" s="26"/>
      <c r="C22" s="26">
        <v>738368</v>
      </c>
      <c r="D22" s="26">
        <v>531897</v>
      </c>
      <c r="E22" s="26">
        <v>638816</v>
      </c>
      <c r="F22" s="26">
        <v>595581</v>
      </c>
      <c r="G22" s="26">
        <v>623924</v>
      </c>
      <c r="H22" s="26">
        <v>602762</v>
      </c>
      <c r="I22" s="26">
        <v>597015</v>
      </c>
      <c r="J22" s="26">
        <v>669871</v>
      </c>
      <c r="K22" s="26">
        <v>659903</v>
      </c>
      <c r="L22" s="26">
        <v>615444</v>
      </c>
      <c r="M22" s="26">
        <v>650306</v>
      </c>
      <c r="N22" s="49"/>
    </row>
    <row r="23" spans="1:14">
      <c r="A23" s="7" t="s">
        <v>15</v>
      </c>
      <c r="B23" s="26"/>
      <c r="C23" s="26">
        <v>2199799</v>
      </c>
      <c r="D23" s="26">
        <v>2059087</v>
      </c>
      <c r="E23" s="26">
        <v>2299504</v>
      </c>
      <c r="F23" s="26">
        <v>2313389</v>
      </c>
      <c r="G23" s="26">
        <v>2235687</v>
      </c>
      <c r="H23" s="26">
        <v>2095353</v>
      </c>
      <c r="I23" s="26">
        <v>2149771</v>
      </c>
      <c r="J23" s="26">
        <v>2099331</v>
      </c>
      <c r="K23" s="26">
        <v>1894500</v>
      </c>
      <c r="L23" s="26">
        <v>1714723</v>
      </c>
      <c r="M23" s="26">
        <v>1810917</v>
      </c>
      <c r="N23" s="49"/>
    </row>
    <row r="24" spans="1:14">
      <c r="A24" s="7" t="s">
        <v>16</v>
      </c>
      <c r="B24" s="26"/>
      <c r="C24" s="26">
        <v>1223797</v>
      </c>
      <c r="D24" s="26">
        <v>1110083</v>
      </c>
      <c r="E24" s="26">
        <v>1116916</v>
      </c>
      <c r="F24" s="26">
        <v>1054105</v>
      </c>
      <c r="G24" s="26">
        <v>1108102</v>
      </c>
      <c r="H24" s="26">
        <v>1008884</v>
      </c>
      <c r="I24" s="26">
        <v>1005131</v>
      </c>
      <c r="J24" s="26">
        <v>1149551</v>
      </c>
      <c r="K24" s="26">
        <v>1004375</v>
      </c>
      <c r="L24" s="26">
        <v>979231</v>
      </c>
      <c r="M24" s="26">
        <v>1045772</v>
      </c>
      <c r="N24" s="49"/>
    </row>
    <row r="25" spans="1:14">
      <c r="A25" s="7" t="s">
        <v>17</v>
      </c>
      <c r="B25" s="26"/>
      <c r="C25" s="26">
        <v>1810016</v>
      </c>
      <c r="D25" s="26">
        <v>1537934</v>
      </c>
      <c r="E25" s="26">
        <v>1857944</v>
      </c>
      <c r="F25" s="26">
        <v>1772460</v>
      </c>
      <c r="G25" s="26">
        <v>1848845</v>
      </c>
      <c r="H25" s="26">
        <v>1767147</v>
      </c>
      <c r="I25" s="26">
        <v>1865926</v>
      </c>
      <c r="J25" s="26">
        <v>1980714</v>
      </c>
      <c r="K25" s="26">
        <v>1803228</v>
      </c>
      <c r="L25" s="26">
        <v>1763806</v>
      </c>
      <c r="M25" s="26">
        <v>1915829</v>
      </c>
      <c r="N25" s="49"/>
    </row>
    <row r="26" spans="1:14">
      <c r="A26" s="7" t="s">
        <v>18</v>
      </c>
      <c r="B26" s="26"/>
      <c r="C26" s="26">
        <v>722290</v>
      </c>
      <c r="D26" s="26">
        <v>720091</v>
      </c>
      <c r="E26" s="26">
        <v>776373</v>
      </c>
      <c r="F26" s="26">
        <v>671217</v>
      </c>
      <c r="G26" s="26">
        <v>757916</v>
      </c>
      <c r="H26" s="26">
        <v>685967</v>
      </c>
      <c r="I26" s="26">
        <v>667769</v>
      </c>
      <c r="J26" s="26">
        <v>785960</v>
      </c>
      <c r="K26" s="26">
        <v>671141</v>
      </c>
      <c r="L26" s="26">
        <v>661492</v>
      </c>
      <c r="M26" s="26">
        <v>727294</v>
      </c>
      <c r="N26" s="49"/>
    </row>
    <row r="27" spans="1:14">
      <c r="A27" s="7" t="s">
        <v>19</v>
      </c>
      <c r="B27" s="26"/>
      <c r="C27" s="26">
        <v>1266824</v>
      </c>
      <c r="D27" s="26">
        <v>1176371</v>
      </c>
      <c r="E27" s="26">
        <v>1242967</v>
      </c>
      <c r="F27" s="26">
        <v>1220486</v>
      </c>
      <c r="G27" s="26">
        <v>1096100</v>
      </c>
      <c r="H27" s="26">
        <v>1110178</v>
      </c>
      <c r="I27" s="26">
        <v>1076578</v>
      </c>
      <c r="J27" s="26">
        <v>1153525</v>
      </c>
      <c r="K27" s="26">
        <v>1052416</v>
      </c>
      <c r="L27" s="26">
        <v>1195788</v>
      </c>
      <c r="M27" s="26">
        <v>1029699</v>
      </c>
      <c r="N27" s="49"/>
    </row>
    <row r="28" spans="1:14">
      <c r="A28" s="7" t="s">
        <v>20</v>
      </c>
      <c r="B28" s="26"/>
      <c r="C28" s="26">
        <v>3034084</v>
      </c>
      <c r="D28" s="26">
        <v>2691113</v>
      </c>
      <c r="E28" s="26">
        <v>2796379</v>
      </c>
      <c r="F28" s="26">
        <v>2752278</v>
      </c>
      <c r="G28" s="26">
        <v>2811110</v>
      </c>
      <c r="H28" s="26">
        <v>2540931</v>
      </c>
      <c r="I28" s="26">
        <v>2549657</v>
      </c>
      <c r="J28" s="26">
        <v>2568733</v>
      </c>
      <c r="K28" s="26">
        <v>2620021</v>
      </c>
      <c r="L28" s="26">
        <v>2635257</v>
      </c>
      <c r="M28" s="26">
        <v>2802546</v>
      </c>
      <c r="N28" s="49"/>
    </row>
    <row r="29" spans="1:14">
      <c r="A29" s="7" t="s">
        <v>21</v>
      </c>
      <c r="B29" s="26"/>
      <c r="C29" s="26">
        <v>4461572</v>
      </c>
      <c r="D29" s="26">
        <v>4499880</v>
      </c>
      <c r="E29" s="26">
        <v>4422575</v>
      </c>
      <c r="F29" s="26">
        <v>4556699</v>
      </c>
      <c r="G29" s="26">
        <v>4539086</v>
      </c>
      <c r="H29" s="26">
        <v>4404967</v>
      </c>
      <c r="I29" s="26">
        <v>4424658</v>
      </c>
      <c r="J29" s="26">
        <v>4493729</v>
      </c>
      <c r="K29" s="26">
        <v>4429182</v>
      </c>
      <c r="L29" s="26">
        <v>4264189</v>
      </c>
      <c r="M29" s="26">
        <v>4542215</v>
      </c>
      <c r="N29" s="49"/>
    </row>
    <row r="30" spans="1:14" s="51" customFormat="1">
      <c r="A30" s="52" t="s">
        <v>0</v>
      </c>
      <c r="B30" s="57"/>
      <c r="C30" s="57">
        <f t="shared" ref="C30:K30" si="0">SUM(C8:C29)</f>
        <v>33794772</v>
      </c>
      <c r="D30" s="57">
        <f t="shared" si="0"/>
        <v>31401163</v>
      </c>
      <c r="E30" s="57">
        <f t="shared" si="0"/>
        <v>32353285</v>
      </c>
      <c r="F30" s="57">
        <f t="shared" si="0"/>
        <v>31841485</v>
      </c>
      <c r="G30" s="57">
        <f t="shared" si="0"/>
        <v>31864823.382822614</v>
      </c>
      <c r="H30" s="57">
        <f t="shared" si="0"/>
        <v>30450217</v>
      </c>
      <c r="I30" s="57">
        <f t="shared" si="0"/>
        <v>31351561.961370107</v>
      </c>
      <c r="J30" s="57">
        <f t="shared" si="0"/>
        <v>32072842</v>
      </c>
      <c r="K30" s="57">
        <f t="shared" si="0"/>
        <v>30664727.841636948</v>
      </c>
      <c r="L30" s="57">
        <f t="shared" ref="L30:M30" si="1">SUM(L8:L29)</f>
        <v>30103554</v>
      </c>
      <c r="M30" s="57">
        <f t="shared" si="1"/>
        <v>30968933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6.42578125" style="50" bestFit="1" customWidth="1"/>
    <col min="12" max="13" width="6.42578125" style="50" customWidth="1"/>
    <col min="14" max="14" width="7.8554687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86</v>
      </c>
    </row>
    <row r="6" spans="1:18" ht="3" customHeight="1"/>
    <row r="7" spans="1:18" s="51" customFormat="1">
      <c r="A7" s="12"/>
      <c r="B7" s="13"/>
      <c r="C7" s="13" t="s">
        <v>55</v>
      </c>
      <c r="D7" s="13" t="s">
        <v>56</v>
      </c>
      <c r="E7" s="13" t="s">
        <v>57</v>
      </c>
      <c r="F7" s="13" t="s">
        <v>58</v>
      </c>
      <c r="G7" s="13" t="s">
        <v>59</v>
      </c>
      <c r="H7" s="13" t="s">
        <v>60</v>
      </c>
      <c r="I7" s="13" t="s">
        <v>61</v>
      </c>
      <c r="J7" s="13" t="s">
        <v>62</v>
      </c>
      <c r="K7" s="13" t="s">
        <v>63</v>
      </c>
      <c r="L7" s="13" t="s">
        <v>99</v>
      </c>
      <c r="M7" s="13" t="s">
        <v>102</v>
      </c>
    </row>
    <row r="8" spans="1:18">
      <c r="A8" s="7" t="s">
        <v>1</v>
      </c>
      <c r="B8" s="26"/>
      <c r="C8" s="26">
        <v>2205191</v>
      </c>
      <c r="D8" s="26">
        <v>2286797</v>
      </c>
      <c r="E8" s="26">
        <v>2068399</v>
      </c>
      <c r="F8" s="26">
        <v>2299685</v>
      </c>
      <c r="G8" s="26">
        <v>1876151</v>
      </c>
      <c r="H8" s="26">
        <v>1705493</v>
      </c>
      <c r="I8" s="26">
        <v>2030679</v>
      </c>
      <c r="J8" s="26">
        <v>2252814</v>
      </c>
      <c r="K8" s="26">
        <v>2087133</v>
      </c>
      <c r="L8" s="26">
        <v>3111164</v>
      </c>
      <c r="M8" s="26">
        <v>2300363</v>
      </c>
      <c r="N8" s="49"/>
      <c r="O8" s="56"/>
      <c r="P8" s="56"/>
      <c r="Q8" s="56"/>
    </row>
    <row r="9" spans="1:18">
      <c r="A9" s="7" t="s">
        <v>2</v>
      </c>
      <c r="B9" s="26"/>
      <c r="C9" s="26">
        <v>9094714</v>
      </c>
      <c r="D9" s="26">
        <v>8815796</v>
      </c>
      <c r="E9" s="26">
        <v>8524243</v>
      </c>
      <c r="F9" s="26">
        <v>8179685</v>
      </c>
      <c r="G9" s="26">
        <v>8073076</v>
      </c>
      <c r="H9" s="26">
        <v>8323755</v>
      </c>
      <c r="I9" s="26">
        <v>8441475</v>
      </c>
      <c r="J9" s="26">
        <v>9361014</v>
      </c>
      <c r="K9" s="26">
        <v>8019029</v>
      </c>
      <c r="L9" s="26">
        <v>7656137</v>
      </c>
      <c r="M9" s="26">
        <v>8376660</v>
      </c>
      <c r="N9" s="49"/>
    </row>
    <row r="10" spans="1:18">
      <c r="A10" s="7" t="s">
        <v>3</v>
      </c>
      <c r="B10" s="26"/>
      <c r="C10" s="26">
        <v>4271414</v>
      </c>
      <c r="D10" s="26">
        <v>3338956</v>
      </c>
      <c r="E10" s="26">
        <v>3592438</v>
      </c>
      <c r="F10" s="26">
        <v>4217953</v>
      </c>
      <c r="G10" s="26">
        <v>4176416</v>
      </c>
      <c r="H10" s="26">
        <v>3376444</v>
      </c>
      <c r="I10" s="26">
        <v>3000492</v>
      </c>
      <c r="J10" s="26">
        <v>2777412</v>
      </c>
      <c r="K10" s="26">
        <v>2419671</v>
      </c>
      <c r="L10" s="26">
        <v>2192508</v>
      </c>
      <c r="M10" s="26">
        <v>2590670</v>
      </c>
      <c r="N10" s="49"/>
    </row>
    <row r="11" spans="1:18">
      <c r="A11" s="7" t="s">
        <v>4</v>
      </c>
      <c r="B11" s="26"/>
      <c r="C11" s="26">
        <v>5210263</v>
      </c>
      <c r="D11" s="26">
        <v>4931395</v>
      </c>
      <c r="E11" s="26">
        <v>5324634</v>
      </c>
      <c r="F11" s="26">
        <v>5795209</v>
      </c>
      <c r="G11" s="26">
        <v>6195092</v>
      </c>
      <c r="H11" s="26">
        <v>5910622</v>
      </c>
      <c r="I11" s="26">
        <v>6107851</v>
      </c>
      <c r="J11" s="26">
        <v>6069974</v>
      </c>
      <c r="K11" s="26">
        <v>6199264</v>
      </c>
      <c r="L11" s="26">
        <v>5802502</v>
      </c>
      <c r="M11" s="26">
        <v>5846812</v>
      </c>
      <c r="N11" s="49"/>
    </row>
    <row r="12" spans="1:18">
      <c r="A12" s="7" t="s">
        <v>5</v>
      </c>
      <c r="B12" s="26"/>
      <c r="C12" s="26">
        <v>4560616</v>
      </c>
      <c r="D12" s="26">
        <v>3842752</v>
      </c>
      <c r="E12" s="26">
        <v>3588602</v>
      </c>
      <c r="F12" s="26">
        <v>3884735</v>
      </c>
      <c r="G12" s="26">
        <v>4326827</v>
      </c>
      <c r="H12" s="26">
        <v>4101419</v>
      </c>
      <c r="I12" s="26">
        <v>4197939</v>
      </c>
      <c r="J12" s="26">
        <v>4225117</v>
      </c>
      <c r="K12" s="26">
        <v>4403240</v>
      </c>
      <c r="L12" s="26">
        <v>3585333</v>
      </c>
      <c r="M12" s="26">
        <v>4095905</v>
      </c>
      <c r="N12" s="49"/>
    </row>
    <row r="13" spans="1:18">
      <c r="A13" s="7" t="s">
        <v>6</v>
      </c>
      <c r="B13" s="26"/>
      <c r="C13" s="26">
        <v>9809092</v>
      </c>
      <c r="D13" s="26">
        <v>9494004</v>
      </c>
      <c r="E13" s="26">
        <v>9247444</v>
      </c>
      <c r="F13" s="26">
        <v>9855188</v>
      </c>
      <c r="G13" s="26">
        <v>9896745</v>
      </c>
      <c r="H13" s="26">
        <v>9296852</v>
      </c>
      <c r="I13" s="26">
        <v>9518517</v>
      </c>
      <c r="J13" s="26">
        <v>10176436</v>
      </c>
      <c r="K13" s="26">
        <v>10232826</v>
      </c>
      <c r="L13" s="26">
        <v>9889429</v>
      </c>
      <c r="M13" s="26">
        <v>10948923</v>
      </c>
      <c r="N13" s="49"/>
    </row>
    <row r="14" spans="1:18">
      <c r="A14" s="7" t="s">
        <v>7</v>
      </c>
      <c r="B14" s="26"/>
      <c r="C14" s="26">
        <v>4886966</v>
      </c>
      <c r="D14" s="26">
        <v>4657196</v>
      </c>
      <c r="E14" s="26">
        <v>4893284</v>
      </c>
      <c r="F14" s="26">
        <v>4486612</v>
      </c>
      <c r="G14" s="26">
        <v>5204384</v>
      </c>
      <c r="H14" s="26">
        <v>4467561</v>
      </c>
      <c r="I14" s="26">
        <v>4727469</v>
      </c>
      <c r="J14" s="26">
        <v>5099663</v>
      </c>
      <c r="K14" s="26">
        <v>5154006</v>
      </c>
      <c r="L14" s="26">
        <v>4615491</v>
      </c>
      <c r="M14" s="26">
        <v>4831135</v>
      </c>
      <c r="N14" s="49"/>
    </row>
    <row r="15" spans="1:18">
      <c r="A15" s="7" t="s">
        <v>8</v>
      </c>
      <c r="B15" s="26"/>
      <c r="C15" s="26">
        <v>2759377</v>
      </c>
      <c r="D15" s="26">
        <v>2048257</v>
      </c>
      <c r="E15" s="26">
        <v>2389513</v>
      </c>
      <c r="F15" s="26">
        <v>2161315</v>
      </c>
      <c r="G15" s="26">
        <v>2300510</v>
      </c>
      <c r="H15" s="26">
        <v>2342192</v>
      </c>
      <c r="I15" s="26">
        <v>2408779</v>
      </c>
      <c r="J15" s="26">
        <v>2997504</v>
      </c>
      <c r="K15" s="26">
        <v>2290646</v>
      </c>
      <c r="L15" s="26">
        <v>2046438</v>
      </c>
      <c r="M15" s="26">
        <v>2325755</v>
      </c>
      <c r="N15" s="49"/>
    </row>
    <row r="16" spans="1:18">
      <c r="A16" s="7" t="s">
        <v>22</v>
      </c>
      <c r="B16" s="26"/>
      <c r="C16" s="26">
        <v>1897544</v>
      </c>
      <c r="D16" s="26">
        <v>1736905</v>
      </c>
      <c r="E16" s="26">
        <v>1846347</v>
      </c>
      <c r="F16" s="26">
        <v>1983368</v>
      </c>
      <c r="G16" s="26">
        <v>2041427</v>
      </c>
      <c r="H16" s="26">
        <v>2371775</v>
      </c>
      <c r="I16" s="26">
        <v>2698291</v>
      </c>
      <c r="J16" s="26">
        <v>2809343</v>
      </c>
      <c r="K16" s="26">
        <v>2433392</v>
      </c>
      <c r="L16" s="26">
        <v>2293944</v>
      </c>
      <c r="M16" s="26">
        <v>2147425</v>
      </c>
      <c r="N16" s="49"/>
    </row>
    <row r="17" spans="1:14">
      <c r="A17" s="7" t="s">
        <v>9</v>
      </c>
      <c r="B17" s="26"/>
      <c r="C17" s="26">
        <v>2150478</v>
      </c>
      <c r="D17" s="26">
        <v>2445022</v>
      </c>
      <c r="E17" s="26">
        <v>2683332</v>
      </c>
      <c r="F17" s="26">
        <v>2000180</v>
      </c>
      <c r="G17" s="26">
        <v>2306782</v>
      </c>
      <c r="H17" s="26">
        <v>2285804</v>
      </c>
      <c r="I17" s="26">
        <v>2180037</v>
      </c>
      <c r="J17" s="26">
        <v>2811110</v>
      </c>
      <c r="K17" s="26">
        <v>2519029</v>
      </c>
      <c r="L17" s="26">
        <v>2331825</v>
      </c>
      <c r="M17" s="26">
        <v>2643666</v>
      </c>
      <c r="N17" s="49"/>
    </row>
    <row r="18" spans="1:14">
      <c r="A18" s="7" t="s">
        <v>10</v>
      </c>
      <c r="B18" s="26"/>
      <c r="C18" s="26">
        <v>3190274</v>
      </c>
      <c r="D18" s="26">
        <v>2778242</v>
      </c>
      <c r="E18" s="26">
        <v>2905288</v>
      </c>
      <c r="F18" s="26">
        <v>2710495</v>
      </c>
      <c r="G18" s="26">
        <v>3121205</v>
      </c>
      <c r="H18" s="26">
        <v>2946097</v>
      </c>
      <c r="I18" s="26">
        <v>3682006</v>
      </c>
      <c r="J18" s="26">
        <v>3870850</v>
      </c>
      <c r="K18" s="26">
        <v>3846604</v>
      </c>
      <c r="L18" s="26">
        <v>3002476</v>
      </c>
      <c r="M18" s="26">
        <v>2795384</v>
      </c>
      <c r="N18" s="49"/>
    </row>
    <row r="19" spans="1:14">
      <c r="A19" s="7" t="s">
        <v>11</v>
      </c>
      <c r="B19" s="26"/>
      <c r="C19" s="26">
        <v>28945375.82</v>
      </c>
      <c r="D19" s="26">
        <v>27712555.560000002</v>
      </c>
      <c r="E19" s="26">
        <v>28913363.379999995</v>
      </c>
      <c r="F19" s="26">
        <v>27236421.84</v>
      </c>
      <c r="G19" s="26">
        <v>25530348.127761282</v>
      </c>
      <c r="H19" s="26">
        <v>25629476.729999997</v>
      </c>
      <c r="I19" s="26">
        <v>27214682.111431524</v>
      </c>
      <c r="J19" s="26">
        <v>27359019.560000002</v>
      </c>
      <c r="K19" s="26">
        <v>27368888.971318826</v>
      </c>
      <c r="L19" s="26">
        <v>28753411.91</v>
      </c>
      <c r="M19" s="26">
        <v>26186977.924498785</v>
      </c>
      <c r="N19" s="49"/>
    </row>
    <row r="20" spans="1:14">
      <c r="A20" s="7" t="s">
        <v>12</v>
      </c>
      <c r="B20" s="26"/>
      <c r="C20" s="26">
        <v>6642168</v>
      </c>
      <c r="D20" s="26">
        <v>5083418</v>
      </c>
      <c r="E20" s="26">
        <v>5191550</v>
      </c>
      <c r="F20" s="26">
        <v>4958785</v>
      </c>
      <c r="G20" s="26">
        <v>5013762</v>
      </c>
      <c r="H20" s="26">
        <v>4732285</v>
      </c>
      <c r="I20" s="26">
        <v>6414642</v>
      </c>
      <c r="J20" s="26">
        <v>5491546</v>
      </c>
      <c r="K20" s="26">
        <v>5724319</v>
      </c>
      <c r="L20" s="26">
        <v>6287092</v>
      </c>
      <c r="M20" s="26">
        <v>5365981</v>
      </c>
      <c r="N20" s="49"/>
    </row>
    <row r="21" spans="1:14">
      <c r="A21" s="7" t="s">
        <v>13</v>
      </c>
      <c r="B21" s="26"/>
      <c r="C21" s="26">
        <v>1605609</v>
      </c>
      <c r="D21" s="26">
        <v>2341506</v>
      </c>
      <c r="E21" s="26">
        <v>1532800</v>
      </c>
      <c r="F21" s="26">
        <v>2256348</v>
      </c>
      <c r="G21" s="26">
        <v>2452323</v>
      </c>
      <c r="H21" s="26">
        <v>1838510</v>
      </c>
      <c r="I21" s="26">
        <v>1915758</v>
      </c>
      <c r="J21" s="26">
        <v>1704665</v>
      </c>
      <c r="K21" s="26">
        <v>1897987</v>
      </c>
      <c r="L21" s="26">
        <v>1759816</v>
      </c>
      <c r="M21" s="26">
        <v>1585579</v>
      </c>
      <c r="N21" s="49"/>
    </row>
    <row r="22" spans="1:14">
      <c r="A22" s="7" t="s">
        <v>14</v>
      </c>
      <c r="B22" s="26"/>
      <c r="C22" s="26">
        <v>3268132</v>
      </c>
      <c r="D22" s="26">
        <v>2413968</v>
      </c>
      <c r="E22" s="26">
        <v>2953013</v>
      </c>
      <c r="F22" s="26">
        <v>2716648</v>
      </c>
      <c r="G22" s="26">
        <v>2922184</v>
      </c>
      <c r="H22" s="26">
        <v>2831688</v>
      </c>
      <c r="I22" s="26">
        <v>2861399</v>
      </c>
      <c r="J22" s="26">
        <v>3328211</v>
      </c>
      <c r="K22" s="26">
        <v>3395893</v>
      </c>
      <c r="L22" s="26">
        <v>3152414</v>
      </c>
      <c r="M22" s="26">
        <v>3206718</v>
      </c>
      <c r="N22" s="49"/>
    </row>
    <row r="23" spans="1:14">
      <c r="A23" s="7" t="s">
        <v>15</v>
      </c>
      <c r="B23" s="26"/>
      <c r="C23" s="26">
        <v>10016440</v>
      </c>
      <c r="D23" s="26">
        <v>9389984</v>
      </c>
      <c r="E23" s="26">
        <v>10691293</v>
      </c>
      <c r="F23" s="26">
        <v>10843362</v>
      </c>
      <c r="G23" s="26">
        <v>10613655</v>
      </c>
      <c r="H23" s="26">
        <v>10130556</v>
      </c>
      <c r="I23" s="26">
        <v>10474921</v>
      </c>
      <c r="J23" s="26">
        <v>10471404</v>
      </c>
      <c r="K23" s="26">
        <v>9500595</v>
      </c>
      <c r="L23" s="26">
        <v>8596387</v>
      </c>
      <c r="M23" s="26">
        <v>9007562</v>
      </c>
      <c r="N23" s="49"/>
    </row>
    <row r="24" spans="1:14">
      <c r="A24" s="7" t="s">
        <v>16</v>
      </c>
      <c r="B24" s="26"/>
      <c r="C24" s="26">
        <v>4712043</v>
      </c>
      <c r="D24" s="26">
        <v>4351216</v>
      </c>
      <c r="E24" s="26">
        <v>4260775</v>
      </c>
      <c r="F24" s="26">
        <v>4021474</v>
      </c>
      <c r="G24" s="26">
        <v>4379348</v>
      </c>
      <c r="H24" s="26">
        <v>4005449</v>
      </c>
      <c r="I24" s="26">
        <v>3990377</v>
      </c>
      <c r="J24" s="26">
        <v>4749991</v>
      </c>
      <c r="K24" s="26">
        <v>4126850</v>
      </c>
      <c r="L24" s="26">
        <v>4072073</v>
      </c>
      <c r="M24" s="26">
        <v>4299452</v>
      </c>
      <c r="N24" s="49"/>
    </row>
    <row r="25" spans="1:14">
      <c r="A25" s="7" t="s">
        <v>17</v>
      </c>
      <c r="B25" s="26"/>
      <c r="C25" s="26">
        <v>8283140</v>
      </c>
      <c r="D25" s="26">
        <v>6975438</v>
      </c>
      <c r="E25" s="26">
        <v>8667672</v>
      </c>
      <c r="F25" s="26">
        <v>8322888</v>
      </c>
      <c r="G25" s="26">
        <v>8863554</v>
      </c>
      <c r="H25" s="26">
        <v>8361397</v>
      </c>
      <c r="I25" s="26">
        <v>8892945</v>
      </c>
      <c r="J25" s="26">
        <v>9680857</v>
      </c>
      <c r="K25" s="26">
        <v>8687915</v>
      </c>
      <c r="L25" s="26">
        <v>8479809</v>
      </c>
      <c r="M25" s="26">
        <v>9207455</v>
      </c>
      <c r="N25" s="49"/>
    </row>
    <row r="26" spans="1:14">
      <c r="A26" s="7" t="s">
        <v>18</v>
      </c>
      <c r="B26" s="26"/>
      <c r="C26" s="26">
        <v>3081357</v>
      </c>
      <c r="D26" s="26">
        <v>3257094</v>
      </c>
      <c r="E26" s="26">
        <v>3529110</v>
      </c>
      <c r="F26" s="26">
        <v>2907156</v>
      </c>
      <c r="G26" s="26">
        <v>3396066</v>
      </c>
      <c r="H26" s="26">
        <v>3038955</v>
      </c>
      <c r="I26" s="26">
        <v>2956857</v>
      </c>
      <c r="J26" s="26">
        <v>3666200</v>
      </c>
      <c r="K26" s="26">
        <v>3070029</v>
      </c>
      <c r="L26" s="26">
        <v>3142550</v>
      </c>
      <c r="M26" s="26">
        <v>3412614</v>
      </c>
      <c r="N26" s="49"/>
    </row>
    <row r="27" spans="1:14">
      <c r="A27" s="7" t="s">
        <v>19</v>
      </c>
      <c r="B27" s="26"/>
      <c r="C27" s="26">
        <v>5919012</v>
      </c>
      <c r="D27" s="26">
        <v>5539373</v>
      </c>
      <c r="E27" s="26">
        <v>5804264</v>
      </c>
      <c r="F27" s="26">
        <v>5800480</v>
      </c>
      <c r="G27" s="26">
        <v>5193934</v>
      </c>
      <c r="H27" s="26">
        <v>5284420</v>
      </c>
      <c r="I27" s="26">
        <v>5151485</v>
      </c>
      <c r="J27" s="26">
        <v>5755355</v>
      </c>
      <c r="K27" s="26">
        <v>5212311</v>
      </c>
      <c r="L27" s="26">
        <v>6195297</v>
      </c>
      <c r="M27" s="26">
        <v>5113643</v>
      </c>
      <c r="N27" s="49"/>
    </row>
    <row r="28" spans="1:14">
      <c r="A28" s="7" t="s">
        <v>20</v>
      </c>
      <c r="B28" s="26"/>
      <c r="C28" s="26">
        <v>14761414</v>
      </c>
      <c r="D28" s="26">
        <v>13135276</v>
      </c>
      <c r="E28" s="26">
        <v>13870543</v>
      </c>
      <c r="F28" s="26">
        <v>13728596</v>
      </c>
      <c r="G28" s="26">
        <v>14329549</v>
      </c>
      <c r="H28" s="26">
        <v>12817805</v>
      </c>
      <c r="I28" s="26">
        <v>12958381</v>
      </c>
      <c r="J28" s="26">
        <v>13299558</v>
      </c>
      <c r="K28" s="26">
        <v>14037597</v>
      </c>
      <c r="L28" s="26">
        <v>14219351</v>
      </c>
      <c r="M28" s="26">
        <v>14900103</v>
      </c>
      <c r="N28" s="49"/>
    </row>
    <row r="29" spans="1:14">
      <c r="A29" s="7" t="s">
        <v>21</v>
      </c>
      <c r="B29" s="26"/>
      <c r="C29" s="26">
        <v>20913747</v>
      </c>
      <c r="D29" s="26">
        <v>21476550</v>
      </c>
      <c r="E29" s="26">
        <v>21382459</v>
      </c>
      <c r="F29" s="26">
        <v>22586622</v>
      </c>
      <c r="G29" s="26">
        <v>22801543</v>
      </c>
      <c r="H29" s="26">
        <v>21985229</v>
      </c>
      <c r="I29" s="26">
        <v>22418859</v>
      </c>
      <c r="J29" s="26">
        <v>22854216</v>
      </c>
      <c r="K29" s="26">
        <v>22991793</v>
      </c>
      <c r="L29" s="26">
        <v>22150528</v>
      </c>
      <c r="M29" s="26">
        <v>23377633</v>
      </c>
      <c r="N29" s="49"/>
    </row>
    <row r="30" spans="1:14" s="51" customFormat="1">
      <c r="A30" s="52" t="s">
        <v>0</v>
      </c>
      <c r="B30" s="57"/>
      <c r="C30" s="57">
        <f t="shared" ref="C30:K30" si="0">SUM(C8:C29)</f>
        <v>158184366.81999999</v>
      </c>
      <c r="D30" s="57">
        <f t="shared" si="0"/>
        <v>148051700.56</v>
      </c>
      <c r="E30" s="57">
        <f t="shared" si="0"/>
        <v>153860366.38</v>
      </c>
      <c r="F30" s="57">
        <f t="shared" si="0"/>
        <v>152953205.84</v>
      </c>
      <c r="G30" s="57">
        <f t="shared" si="0"/>
        <v>155014881.12776127</v>
      </c>
      <c r="H30" s="57">
        <f t="shared" si="0"/>
        <v>147783784.72999999</v>
      </c>
      <c r="I30" s="57">
        <f t="shared" si="0"/>
        <v>154243841.11143154</v>
      </c>
      <c r="J30" s="57">
        <f t="shared" si="0"/>
        <v>160812259.56</v>
      </c>
      <c r="K30" s="57">
        <f t="shared" si="0"/>
        <v>155619017.97131884</v>
      </c>
      <c r="L30" s="57">
        <f t="shared" ref="L30:M30" si="1">SUM(L8:L29)</f>
        <v>153335975.91</v>
      </c>
      <c r="M30" s="57">
        <f t="shared" si="1"/>
        <v>154566415.9244988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dimension ref="A1:R31"/>
  <sheetViews>
    <sheetView workbookViewId="0"/>
  </sheetViews>
  <sheetFormatPr baseColWidth="10" defaultColWidth="4.7109375" defaultRowHeight="12"/>
  <cols>
    <col min="1" max="1" width="29.140625" style="49" customWidth="1"/>
    <col min="2" max="2" width="5.42578125" style="49" customWidth="1"/>
    <col min="3" max="11" width="5" style="50" bestFit="1" customWidth="1"/>
    <col min="12" max="13" width="5" style="50" customWidth="1"/>
    <col min="14" max="14" width="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85</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32"/>
      <c r="C8" s="32">
        <v>4.4602295251733368</v>
      </c>
      <c r="D8" s="32">
        <v>4.652348963249894</v>
      </c>
      <c r="E8" s="32">
        <v>4.4339811527842086</v>
      </c>
      <c r="F8" s="32">
        <v>4.5837394484806806</v>
      </c>
      <c r="G8" s="32">
        <v>4.4135902231318438</v>
      </c>
      <c r="H8" s="32">
        <v>4.4080293404599571</v>
      </c>
      <c r="I8" s="32">
        <v>4.5849708398528781</v>
      </c>
      <c r="J8" s="32">
        <v>4.7045259480308479</v>
      </c>
      <c r="K8" s="32">
        <v>4.7722477294968764</v>
      </c>
      <c r="L8" s="32">
        <v>5.1184435224090787</v>
      </c>
      <c r="M8" s="32">
        <v>4.6522543693954237</v>
      </c>
      <c r="N8" s="58"/>
      <c r="O8" s="58"/>
      <c r="P8" s="58"/>
      <c r="Q8" s="58"/>
    </row>
    <row r="9" spans="1:18">
      <c r="A9" s="7" t="s">
        <v>2</v>
      </c>
      <c r="B9" s="32"/>
      <c r="C9" s="32">
        <v>4.6237035937398323</v>
      </c>
      <c r="D9" s="32">
        <v>4.7260890333005063</v>
      </c>
      <c r="E9" s="32">
        <v>4.7151664836669278</v>
      </c>
      <c r="F9" s="32">
        <v>4.7477252992691241</v>
      </c>
      <c r="G9" s="32">
        <v>4.8088229425097015</v>
      </c>
      <c r="H9" s="32">
        <v>4.86603682255513</v>
      </c>
      <c r="I9" s="32">
        <v>4.8953738681425998</v>
      </c>
      <c r="J9" s="32">
        <v>5.1144390215651878</v>
      </c>
      <c r="K9" s="32">
        <v>5.0720732744007648</v>
      </c>
      <c r="L9" s="32">
        <v>5.0239064373227045</v>
      </c>
      <c r="M9" s="32">
        <v>4.9859379771043484</v>
      </c>
      <c r="N9" s="49"/>
    </row>
    <row r="10" spans="1:18">
      <c r="A10" s="7" t="s">
        <v>3</v>
      </c>
      <c r="B10" s="32"/>
      <c r="C10" s="32">
        <v>4.9751430025706105</v>
      </c>
      <c r="D10" s="32">
        <v>4.9081145918008859</v>
      </c>
      <c r="E10" s="32">
        <v>4.9129507205785412</v>
      </c>
      <c r="F10" s="32">
        <v>5.1367101063279179</v>
      </c>
      <c r="G10" s="32">
        <v>5.2328564591023339</v>
      </c>
      <c r="H10" s="32">
        <v>5.0689594086191008</v>
      </c>
      <c r="I10" s="32">
        <v>4.8962044319702356</v>
      </c>
      <c r="J10" s="32">
        <v>4.8880112775404827</v>
      </c>
      <c r="K10" s="32">
        <v>4.9048511925273957</v>
      </c>
      <c r="L10" s="32">
        <v>4.8757180121820234</v>
      </c>
      <c r="M10" s="32">
        <v>4.8960565754610359</v>
      </c>
      <c r="N10" s="49"/>
    </row>
    <row r="11" spans="1:18">
      <c r="A11" s="7" t="s">
        <v>4</v>
      </c>
      <c r="B11" s="32"/>
      <c r="C11" s="32">
        <v>4.7289804705688017</v>
      </c>
      <c r="D11" s="32">
        <v>4.8011494185729529</v>
      </c>
      <c r="E11" s="32">
        <v>4.8476936593271027</v>
      </c>
      <c r="F11" s="32">
        <v>4.9542922114837973</v>
      </c>
      <c r="G11" s="32">
        <v>5.0740264484308018</v>
      </c>
      <c r="H11" s="32">
        <v>5.0341682700210626</v>
      </c>
      <c r="I11" s="32">
        <v>5.1196465781854821</v>
      </c>
      <c r="J11" s="32">
        <v>5.1412050290856239</v>
      </c>
      <c r="K11" s="32">
        <v>5.2958909258658098</v>
      </c>
      <c r="L11" s="32">
        <v>5.2898663426045367</v>
      </c>
      <c r="M11" s="32">
        <v>5.1032527627142459</v>
      </c>
      <c r="N11" s="49"/>
    </row>
    <row r="12" spans="1:18">
      <c r="A12" s="7" t="s">
        <v>5</v>
      </c>
      <c r="B12" s="32"/>
      <c r="C12" s="32">
        <v>5.0516125316236966</v>
      </c>
      <c r="D12" s="32">
        <v>5.0659178696196694</v>
      </c>
      <c r="E12" s="32">
        <v>4.9922610675914987</v>
      </c>
      <c r="F12" s="32">
        <v>5.1691292117637984</v>
      </c>
      <c r="G12" s="32">
        <v>5.2884657458232649</v>
      </c>
      <c r="H12" s="32">
        <v>5.2859604489192016</v>
      </c>
      <c r="I12" s="32">
        <v>5.2989092772652286</v>
      </c>
      <c r="J12" s="32">
        <v>5.458363208162643</v>
      </c>
      <c r="K12" s="32">
        <v>5.4668820357593813</v>
      </c>
      <c r="L12" s="32">
        <v>5.4003298639875883</v>
      </c>
      <c r="M12" s="32">
        <v>5.3203313853575782</v>
      </c>
      <c r="N12" s="49"/>
    </row>
    <row r="13" spans="1:18">
      <c r="A13" s="7" t="s">
        <v>6</v>
      </c>
      <c r="B13" s="32"/>
      <c r="C13" s="32">
        <v>4.6690307508648736</v>
      </c>
      <c r="D13" s="32">
        <v>4.6710713988755783</v>
      </c>
      <c r="E13" s="32">
        <v>4.6407908286678401</v>
      </c>
      <c r="F13" s="32">
        <v>4.7361448180211321</v>
      </c>
      <c r="G13" s="32">
        <v>4.7398589931048285</v>
      </c>
      <c r="H13" s="32">
        <v>4.7277409459802371</v>
      </c>
      <c r="I13" s="32">
        <v>4.8768490851409174</v>
      </c>
      <c r="J13" s="32">
        <v>4.9218901066799123</v>
      </c>
      <c r="K13" s="32">
        <v>4.9769828261260782</v>
      </c>
      <c r="L13" s="32">
        <v>4.9706738441510794</v>
      </c>
      <c r="M13" s="32">
        <v>4.9102933460101621</v>
      </c>
      <c r="N13" s="49"/>
    </row>
    <row r="14" spans="1:18">
      <c r="A14" s="7" t="s">
        <v>7</v>
      </c>
      <c r="B14" s="32"/>
      <c r="C14" s="32">
        <v>4.8018720258302618</v>
      </c>
      <c r="D14" s="32">
        <v>4.829573123939654</v>
      </c>
      <c r="E14" s="32">
        <v>4.9420721361278543</v>
      </c>
      <c r="F14" s="32">
        <v>4.8585326763766314</v>
      </c>
      <c r="G14" s="32">
        <v>5.0216947451706906</v>
      </c>
      <c r="H14" s="32">
        <v>4.9300053630663498</v>
      </c>
      <c r="I14" s="32">
        <v>5.0285910917565664</v>
      </c>
      <c r="J14" s="32">
        <v>5.2217367620225632</v>
      </c>
      <c r="K14" s="32">
        <v>5.3264993551160789</v>
      </c>
      <c r="L14" s="32">
        <v>5.2749674278269216</v>
      </c>
      <c r="M14" s="32">
        <v>5.208130752662206</v>
      </c>
      <c r="N14" s="49"/>
    </row>
    <row r="15" spans="1:18">
      <c r="A15" s="7" t="s">
        <v>8</v>
      </c>
      <c r="B15" s="32"/>
      <c r="C15" s="32">
        <v>5.3972299699955792</v>
      </c>
      <c r="D15" s="32">
        <v>5.2519679588100452</v>
      </c>
      <c r="E15" s="32">
        <v>5.3533913588959461</v>
      </c>
      <c r="F15" s="32">
        <v>5.2430341608729192</v>
      </c>
      <c r="G15" s="32">
        <v>5.4233648054504524</v>
      </c>
      <c r="H15" s="32">
        <v>5.5087069006068017</v>
      </c>
      <c r="I15" s="32">
        <v>5.5763420099823131</v>
      </c>
      <c r="J15" s="32">
        <v>5.8086772511379952</v>
      </c>
      <c r="K15" s="32">
        <v>5.696268131529278</v>
      </c>
      <c r="L15" s="32">
        <v>5.5516496752735893</v>
      </c>
      <c r="M15" s="32">
        <v>5.3859237971289033</v>
      </c>
      <c r="N15" s="49"/>
    </row>
    <row r="16" spans="1:18">
      <c r="A16" s="7" t="s">
        <v>22</v>
      </c>
      <c r="B16" s="32"/>
      <c r="C16" s="32">
        <v>5.8813406976239628</v>
      </c>
      <c r="D16" s="32">
        <v>5.961984690900354</v>
      </c>
      <c r="E16" s="32">
        <v>6.1814203881577408</v>
      </c>
      <c r="F16" s="32">
        <v>6.5968236018027309</v>
      </c>
      <c r="G16" s="32">
        <v>6.7160819973615036</v>
      </c>
      <c r="H16" s="32">
        <v>6.7090073856998593</v>
      </c>
      <c r="I16" s="32">
        <v>6.8820611310052131</v>
      </c>
      <c r="J16" s="32">
        <v>7.0569485752180379</v>
      </c>
      <c r="K16" s="32">
        <v>6.9307661634861866</v>
      </c>
      <c r="L16" s="32">
        <v>6.8373278331341298</v>
      </c>
      <c r="M16" s="32">
        <v>6.9271774193548383</v>
      </c>
      <c r="N16" s="49"/>
    </row>
    <row r="17" spans="1:14">
      <c r="A17" s="7" t="s">
        <v>9</v>
      </c>
      <c r="B17" s="32"/>
      <c r="C17" s="32">
        <v>4.3772604033512188</v>
      </c>
      <c r="D17" s="32">
        <v>4.442086253819796</v>
      </c>
      <c r="E17" s="32">
        <v>4.394215353778181</v>
      </c>
      <c r="F17" s="32">
        <v>4.2789358388526635</v>
      </c>
      <c r="G17" s="32">
        <v>4.4559309854584228</v>
      </c>
      <c r="H17" s="32">
        <v>4.4950925348714188</v>
      </c>
      <c r="I17" s="32">
        <v>4.556752553723828</v>
      </c>
      <c r="J17" s="32">
        <v>4.8473013261876803</v>
      </c>
      <c r="K17" s="32">
        <v>4.8371145858736373</v>
      </c>
      <c r="L17" s="32">
        <v>4.8984935791726976</v>
      </c>
      <c r="M17" s="32">
        <v>4.8558240514885238</v>
      </c>
      <c r="N17" s="49"/>
    </row>
    <row r="18" spans="1:14">
      <c r="A18" s="7" t="s">
        <v>10</v>
      </c>
      <c r="B18" s="32"/>
      <c r="C18" s="32">
        <v>4.5171253727370297</v>
      </c>
      <c r="D18" s="32">
        <v>4.5751808998718797</v>
      </c>
      <c r="E18" s="32">
        <v>4.562825687497055</v>
      </c>
      <c r="F18" s="32">
        <v>4.5725451097885204</v>
      </c>
      <c r="G18" s="32">
        <v>4.7813748498737718</v>
      </c>
      <c r="H18" s="32">
        <v>4.7858647818409539</v>
      </c>
      <c r="I18" s="32">
        <v>4.9417990696226148</v>
      </c>
      <c r="J18" s="32">
        <v>4.9929314583639677</v>
      </c>
      <c r="K18" s="32">
        <v>5.1145663805299382</v>
      </c>
      <c r="L18" s="32">
        <v>4.9665546805086187</v>
      </c>
      <c r="M18" s="32">
        <v>4.8475847777267171</v>
      </c>
      <c r="N18" s="49"/>
    </row>
    <row r="19" spans="1:14">
      <c r="A19" s="7" t="s">
        <v>11</v>
      </c>
      <c r="B19" s="32"/>
      <c r="C19" s="32">
        <v>4.7327089661311179</v>
      </c>
      <c r="D19" s="32">
        <v>4.7454647506643211</v>
      </c>
      <c r="E19" s="32">
        <v>4.8381529709262665</v>
      </c>
      <c r="F19" s="32">
        <v>4.8193935365990255</v>
      </c>
      <c r="G19" s="32">
        <v>4.7431878791478317</v>
      </c>
      <c r="H19" s="32">
        <v>4.7483475820635146</v>
      </c>
      <c r="I19" s="32">
        <v>4.8035341816513517</v>
      </c>
      <c r="J19" s="32">
        <v>4.8765376411434822</v>
      </c>
      <c r="K19" s="32">
        <v>4.9459554745789678</v>
      </c>
      <c r="L19" s="32">
        <v>4.9946874834434904</v>
      </c>
      <c r="M19" s="32">
        <v>4.7935747929727102</v>
      </c>
      <c r="N19" s="49"/>
    </row>
    <row r="20" spans="1:14">
      <c r="A20" s="7" t="s">
        <v>12</v>
      </c>
      <c r="B20" s="32"/>
      <c r="C20" s="32">
        <v>4.8456662950923004</v>
      </c>
      <c r="D20" s="32">
        <v>4.8539198171264442</v>
      </c>
      <c r="E20" s="32">
        <v>4.85178439089034</v>
      </c>
      <c r="F20" s="32">
        <v>4.8969947206152762</v>
      </c>
      <c r="G20" s="32">
        <v>4.983358529610844</v>
      </c>
      <c r="H20" s="32">
        <v>4.942365174089864</v>
      </c>
      <c r="I20" s="32">
        <v>5.1521780512194439</v>
      </c>
      <c r="J20" s="32">
        <v>5.1864382128164346</v>
      </c>
      <c r="K20" s="32">
        <v>5.3226702992207988</v>
      </c>
      <c r="L20" s="32">
        <v>5.3600544949371374</v>
      </c>
      <c r="M20" s="32">
        <v>5.256519243277979</v>
      </c>
      <c r="N20" s="49"/>
    </row>
    <row r="21" spans="1:14">
      <c r="A21" s="7" t="s">
        <v>13</v>
      </c>
      <c r="B21" s="32"/>
      <c r="C21" s="32">
        <v>4.2624373486811367</v>
      </c>
      <c r="D21" s="32">
        <v>4.4265969453440031</v>
      </c>
      <c r="E21" s="32">
        <v>4.2850832806830192</v>
      </c>
      <c r="F21" s="32">
        <v>4.5412056893175352</v>
      </c>
      <c r="G21" s="32">
        <v>4.991162816256999</v>
      </c>
      <c r="H21" s="32">
        <v>4.7148777497961216</v>
      </c>
      <c r="I21" s="32">
        <v>4.7930497003965522</v>
      </c>
      <c r="J21" s="32">
        <v>4.7800063932881693</v>
      </c>
      <c r="K21" s="32">
        <v>4.9494929212378507</v>
      </c>
      <c r="L21" s="32">
        <v>4.9941567931890738</v>
      </c>
      <c r="M21" s="32">
        <v>4.9384061469270035</v>
      </c>
      <c r="N21" s="49"/>
    </row>
    <row r="22" spans="1:14">
      <c r="A22" s="7" t="s">
        <v>14</v>
      </c>
      <c r="B22" s="32"/>
      <c r="C22" s="32">
        <v>4.4261560631013266</v>
      </c>
      <c r="D22" s="32">
        <v>4.5384125121969099</v>
      </c>
      <c r="E22" s="32">
        <v>4.6226346866703398</v>
      </c>
      <c r="F22" s="32">
        <v>4.561340942709724</v>
      </c>
      <c r="G22" s="32">
        <v>4.6835576127861724</v>
      </c>
      <c r="H22" s="32">
        <v>4.6978542111148345</v>
      </c>
      <c r="I22" s="32">
        <v>4.7928427258946593</v>
      </c>
      <c r="J22" s="32">
        <v>4.9684357137418997</v>
      </c>
      <c r="K22" s="32">
        <v>5.1460487374659607</v>
      </c>
      <c r="L22" s="32">
        <v>5.1221784597786311</v>
      </c>
      <c r="M22" s="32">
        <v>4.9310909018216043</v>
      </c>
      <c r="N22" s="49"/>
    </row>
    <row r="23" spans="1:14">
      <c r="A23" s="7" t="s">
        <v>15</v>
      </c>
      <c r="B23" s="32"/>
      <c r="C23" s="32">
        <v>4.5533432827271945</v>
      </c>
      <c r="D23" s="32">
        <v>4.560265787701054</v>
      </c>
      <c r="E23" s="32">
        <v>4.6493909121271368</v>
      </c>
      <c r="F23" s="32">
        <v>4.687219486216974</v>
      </c>
      <c r="G23" s="32">
        <v>4.7473796645058099</v>
      </c>
      <c r="H23" s="32">
        <v>4.8347729475653987</v>
      </c>
      <c r="I23" s="32">
        <v>4.8725752649933414</v>
      </c>
      <c r="J23" s="32">
        <v>4.9879718824711299</v>
      </c>
      <c r="K23" s="32">
        <v>5.0148297703879647</v>
      </c>
      <c r="L23" s="32">
        <v>5.0132802790888089</v>
      </c>
      <c r="M23" s="32">
        <v>4.9740335973432241</v>
      </c>
      <c r="N23" s="49"/>
    </row>
    <row r="24" spans="1:14">
      <c r="A24" s="7" t="s">
        <v>16</v>
      </c>
      <c r="B24" s="32"/>
      <c r="C24" s="32">
        <v>3.8503469121104237</v>
      </c>
      <c r="D24" s="32">
        <v>3.9197213181356712</v>
      </c>
      <c r="E24" s="32">
        <v>3.8147676280042546</v>
      </c>
      <c r="F24" s="32">
        <v>3.8150601695277038</v>
      </c>
      <c r="G24" s="32">
        <v>3.9521163214216743</v>
      </c>
      <c r="H24" s="32">
        <v>3.9701779391882517</v>
      </c>
      <c r="I24" s="32">
        <v>3.9700068946236859</v>
      </c>
      <c r="J24" s="32">
        <v>4.1320402487579937</v>
      </c>
      <c r="K24" s="32">
        <v>4.1088736776602364</v>
      </c>
      <c r="L24" s="32">
        <v>4.1584396327322155</v>
      </c>
      <c r="M24" s="32">
        <v>4.1112709079990664</v>
      </c>
      <c r="N24" s="49"/>
    </row>
    <row r="25" spans="1:14">
      <c r="A25" s="7" t="s">
        <v>17</v>
      </c>
      <c r="B25" s="32"/>
      <c r="C25" s="32">
        <v>4.576279988685183</v>
      </c>
      <c r="D25" s="32">
        <v>4.5355899537951565</v>
      </c>
      <c r="E25" s="32">
        <v>4.6651955064307646</v>
      </c>
      <c r="F25" s="32">
        <v>4.6956704241562575</v>
      </c>
      <c r="G25" s="32">
        <v>4.7941033456022542</v>
      </c>
      <c r="H25" s="32">
        <v>4.7315797723675503</v>
      </c>
      <c r="I25" s="32">
        <v>4.7659687468849246</v>
      </c>
      <c r="J25" s="32">
        <v>4.8875592336904772</v>
      </c>
      <c r="K25" s="32">
        <v>4.817979201742653</v>
      </c>
      <c r="L25" s="32">
        <v>4.8076766946024678</v>
      </c>
      <c r="M25" s="32">
        <v>4.8059899917998941</v>
      </c>
      <c r="N25" s="49"/>
    </row>
    <row r="26" spans="1:14">
      <c r="A26" s="7" t="s">
        <v>18</v>
      </c>
      <c r="B26" s="32"/>
      <c r="C26" s="32">
        <v>4.2660939511830431</v>
      </c>
      <c r="D26" s="32">
        <v>4.5231699882375977</v>
      </c>
      <c r="E26" s="32">
        <v>4.5456372130406386</v>
      </c>
      <c r="F26" s="32">
        <v>4.3311715883238948</v>
      </c>
      <c r="G26" s="32">
        <v>4.4807947054818742</v>
      </c>
      <c r="H26" s="32">
        <v>4.4301766703062979</v>
      </c>
      <c r="I26" s="32">
        <v>4.4279638617545887</v>
      </c>
      <c r="J26" s="32">
        <v>4.664613975265917</v>
      </c>
      <c r="K26" s="32">
        <v>4.5743427983091483</v>
      </c>
      <c r="L26" s="32">
        <v>4.7506999328790069</v>
      </c>
      <c r="M26" s="32">
        <v>4.6922070029451639</v>
      </c>
      <c r="N26" s="49"/>
    </row>
    <row r="27" spans="1:14">
      <c r="A27" s="7" t="s">
        <v>19</v>
      </c>
      <c r="B27" s="32"/>
      <c r="C27" s="32">
        <v>4.6723238587207065</v>
      </c>
      <c r="D27" s="32">
        <v>4.7088656554777364</v>
      </c>
      <c r="E27" s="32">
        <v>4.6696847140752729</v>
      </c>
      <c r="F27" s="32">
        <v>4.7525985550018603</v>
      </c>
      <c r="G27" s="32">
        <v>4.7385585256819631</v>
      </c>
      <c r="H27" s="32">
        <v>4.7599754273639006</v>
      </c>
      <c r="I27" s="32">
        <v>4.7850550540694679</v>
      </c>
      <c r="J27" s="32">
        <v>4.9893630393792936</v>
      </c>
      <c r="K27" s="32">
        <v>4.9527097649598639</v>
      </c>
      <c r="L27" s="32">
        <v>5.180932573332397</v>
      </c>
      <c r="M27" s="32">
        <v>4.9661532156484567</v>
      </c>
      <c r="N27" s="49"/>
    </row>
    <row r="28" spans="1:14">
      <c r="A28" s="7" t="s">
        <v>20</v>
      </c>
      <c r="B28" s="32"/>
      <c r="C28" s="32">
        <v>4.8651962173756562</v>
      </c>
      <c r="D28" s="32">
        <v>4.8809827012094997</v>
      </c>
      <c r="E28" s="32">
        <v>4.9601799326915268</v>
      </c>
      <c r="F28" s="32">
        <v>4.9880847792265168</v>
      </c>
      <c r="G28" s="32">
        <v>5.0974700385257066</v>
      </c>
      <c r="H28" s="32">
        <v>5.044530921933732</v>
      </c>
      <c r="I28" s="32">
        <v>5.0824016720680465</v>
      </c>
      <c r="J28" s="32">
        <v>5.1774777682226993</v>
      </c>
      <c r="K28" s="32">
        <v>5.3578185060348753</v>
      </c>
      <c r="L28" s="32">
        <v>5.3958118695823591</v>
      </c>
      <c r="M28" s="32">
        <v>5.3166310205077814</v>
      </c>
      <c r="N28" s="49"/>
    </row>
    <row r="29" spans="1:14">
      <c r="A29" s="7" t="s">
        <v>21</v>
      </c>
      <c r="B29" s="32"/>
      <c r="C29" s="32">
        <v>4.6875287454735686</v>
      </c>
      <c r="D29" s="32">
        <v>4.7726939385050269</v>
      </c>
      <c r="E29" s="32">
        <v>4.83484372791869</v>
      </c>
      <c r="F29" s="32">
        <v>4.9567948201099084</v>
      </c>
      <c r="G29" s="32">
        <v>5.023377613907293</v>
      </c>
      <c r="H29" s="32">
        <v>4.9910087862179218</v>
      </c>
      <c r="I29" s="32">
        <v>5.0668004171169843</v>
      </c>
      <c r="J29" s="32">
        <v>5.0858020143181752</v>
      </c>
      <c r="K29" s="32">
        <v>5.1909795081800656</v>
      </c>
      <c r="L29" s="32">
        <v>5.1945464893793405</v>
      </c>
      <c r="M29" s="32">
        <v>5.146747346834089</v>
      </c>
      <c r="N29" s="49"/>
    </row>
    <row r="30" spans="1:14" s="51" customFormat="1">
      <c r="A30" s="52" t="s">
        <v>0</v>
      </c>
      <c r="B30" s="59"/>
      <c r="C30" s="59">
        <v>4.6807348432473521</v>
      </c>
      <c r="D30" s="59">
        <v>4.7148476812785569</v>
      </c>
      <c r="E30" s="59">
        <v>4.7556335123311282</v>
      </c>
      <c r="F30" s="59">
        <v>4.8035826796394705</v>
      </c>
      <c r="G30" s="59">
        <v>4.8647651130972598</v>
      </c>
      <c r="H30" s="59">
        <v>4.8532916770346821</v>
      </c>
      <c r="I30" s="59">
        <v>4.9198136061445172</v>
      </c>
      <c r="J30" s="59">
        <v>5.0139697492351942</v>
      </c>
      <c r="K30" s="59">
        <v>5.0748540399571853</v>
      </c>
      <c r="L30" s="59">
        <v>5.093617049667956</v>
      </c>
      <c r="M30" s="59">
        <v>4.9910152191713806</v>
      </c>
    </row>
    <row r="31" spans="1:14">
      <c r="C31" s="50">
        <v>4.6807208597835599</v>
      </c>
      <c r="D31" s="50">
        <v>4.7147939517226183</v>
      </c>
      <c r="E31" s="50">
        <v>4.7581817033540892</v>
      </c>
      <c r="F31" s="50">
        <v>4.8031868994076623</v>
      </c>
      <c r="G31" s="50">
        <v>4.8763055317443937</v>
      </c>
      <c r="H31" s="50">
        <v>4.8529316355140431</v>
      </c>
      <c r="I31" s="50">
        <v>4.9215247635960315</v>
      </c>
      <c r="J31" s="50">
        <v>5.0140939164296974</v>
      </c>
      <c r="K31" s="50">
        <v>5.0749352168928263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dimension ref="A1:AX86"/>
  <sheetViews>
    <sheetView workbookViewId="0">
      <selection activeCell="E5" sqref="E5:I5"/>
    </sheetView>
  </sheetViews>
  <sheetFormatPr baseColWidth="10" defaultRowHeight="12.75"/>
  <cols>
    <col min="1" max="1" width="30" style="44" customWidth="1"/>
    <col min="2" max="27" width="7.42578125" style="69" bestFit="1" customWidth="1"/>
    <col min="28" max="50" width="5" style="44" bestFit="1" customWidth="1"/>
    <col min="51" max="16384" width="11.42578125" style="44"/>
  </cols>
  <sheetData>
    <row r="1" spans="1:50" s="38" customFormat="1">
      <c r="B1" s="64"/>
      <c r="C1" s="64"/>
      <c r="D1" s="64"/>
      <c r="E1" s="64"/>
      <c r="F1" s="64"/>
      <c r="G1" s="64"/>
      <c r="H1" s="64"/>
      <c r="I1" s="64"/>
      <c r="J1" s="64"/>
      <c r="K1" s="64"/>
      <c r="L1" s="64"/>
      <c r="M1" s="64"/>
      <c r="N1" s="64"/>
      <c r="O1" s="64"/>
      <c r="P1" s="64"/>
      <c r="Q1" s="64"/>
      <c r="R1" s="65"/>
      <c r="S1" s="65"/>
      <c r="T1" s="65"/>
      <c r="U1" s="65"/>
      <c r="V1" s="65"/>
      <c r="W1" s="65"/>
      <c r="X1" s="65"/>
      <c r="Y1" s="65"/>
      <c r="Z1" s="65"/>
      <c r="AA1" s="65"/>
    </row>
    <row r="2" spans="1:50" s="42" customFormat="1">
      <c r="A2" s="40" t="s">
        <v>49</v>
      </c>
      <c r="B2" s="66"/>
      <c r="C2" s="66"/>
      <c r="D2" s="66"/>
      <c r="E2" s="66"/>
      <c r="F2" s="66"/>
      <c r="G2" s="66"/>
      <c r="H2" s="66"/>
      <c r="I2" s="66"/>
      <c r="J2" s="66"/>
      <c r="K2" s="66"/>
      <c r="L2" s="66"/>
      <c r="M2" s="66"/>
      <c r="N2" s="66"/>
      <c r="O2" s="66"/>
      <c r="P2" s="66"/>
      <c r="Q2" s="66"/>
      <c r="R2" s="67"/>
      <c r="S2" s="67"/>
      <c r="T2" s="67"/>
      <c r="U2" s="67"/>
      <c r="V2" s="67"/>
      <c r="W2" s="67"/>
      <c r="X2" s="67"/>
      <c r="Y2" s="67"/>
      <c r="Z2" s="67"/>
      <c r="AA2" s="67"/>
    </row>
    <row r="3" spans="1:50" s="38" customFormat="1">
      <c r="B3" s="64"/>
      <c r="C3" s="64"/>
      <c r="D3" s="64"/>
      <c r="E3" s="64"/>
      <c r="F3" s="64"/>
      <c r="G3" s="64"/>
      <c r="H3" s="64"/>
      <c r="I3" s="64"/>
      <c r="J3" s="64"/>
      <c r="K3" s="64"/>
      <c r="L3" s="64"/>
      <c r="M3" s="64"/>
      <c r="N3" s="64"/>
      <c r="O3" s="64"/>
      <c r="P3" s="64"/>
      <c r="Q3" s="64"/>
      <c r="R3" s="65"/>
      <c r="S3" s="65"/>
      <c r="T3" s="65"/>
      <c r="U3" s="65"/>
      <c r="V3" s="65"/>
      <c r="W3" s="65"/>
      <c r="X3" s="65"/>
      <c r="Y3" s="65"/>
      <c r="Z3" s="65"/>
      <c r="AA3" s="65"/>
    </row>
    <row r="4" spans="1:50" s="38" customFormat="1">
      <c r="B4" s="64"/>
      <c r="C4" s="64"/>
      <c r="D4" s="64"/>
      <c r="E4" s="64"/>
      <c r="F4" s="64"/>
      <c r="G4" s="64"/>
      <c r="H4" s="64"/>
      <c r="I4" s="64"/>
      <c r="J4" s="64"/>
      <c r="K4" s="64"/>
      <c r="L4" s="64"/>
      <c r="M4" s="64"/>
      <c r="N4" s="64"/>
      <c r="O4" s="64"/>
      <c r="P4" s="64"/>
      <c r="Q4" s="64"/>
      <c r="R4" s="65"/>
      <c r="S4" s="65"/>
      <c r="T4" s="65"/>
      <c r="U4" s="65"/>
      <c r="V4" s="65"/>
      <c r="W4" s="65"/>
      <c r="X4" s="65"/>
      <c r="Y4" s="65"/>
      <c r="Z4" s="65"/>
      <c r="AA4" s="65"/>
    </row>
    <row r="5" spans="1:50">
      <c r="A5" s="68" t="s">
        <v>118</v>
      </c>
      <c r="E5" s="86" t="s">
        <v>1</v>
      </c>
      <c r="F5" s="87"/>
      <c r="G5" s="87"/>
      <c r="H5" s="87"/>
      <c r="I5" s="87"/>
      <c r="J5" s="70"/>
      <c r="K5" s="70"/>
      <c r="L5" s="70"/>
    </row>
    <row r="8" spans="1:50">
      <c r="A8" s="71" t="s">
        <v>119</v>
      </c>
      <c r="B8" s="72" t="str">
        <f>E5</f>
        <v>ALSACE</v>
      </c>
    </row>
    <row r="10" spans="1:50">
      <c r="A10" s="68" t="s">
        <v>103</v>
      </c>
    </row>
    <row r="11" spans="1:50" ht="3" customHeight="1"/>
    <row r="12" spans="1:50" s="68" customFormat="1">
      <c r="A12" s="73"/>
      <c r="B12" s="74">
        <v>1966</v>
      </c>
      <c r="C12" s="74">
        <v>1967</v>
      </c>
      <c r="D12" s="74">
        <v>1968</v>
      </c>
      <c r="E12" s="74">
        <v>1969</v>
      </c>
      <c r="F12" s="74">
        <v>1970</v>
      </c>
      <c r="G12" s="74">
        <v>1971</v>
      </c>
      <c r="H12" s="74">
        <v>1972</v>
      </c>
      <c r="I12" s="74">
        <v>1973</v>
      </c>
      <c r="J12" s="74">
        <v>1974</v>
      </c>
      <c r="K12" s="74">
        <v>1975</v>
      </c>
      <c r="L12" s="74">
        <v>1976</v>
      </c>
      <c r="M12" s="74">
        <v>1977</v>
      </c>
      <c r="N12" s="74">
        <v>1978</v>
      </c>
      <c r="O12" s="74">
        <v>1979</v>
      </c>
      <c r="P12" s="74">
        <v>1980</v>
      </c>
      <c r="Q12" s="74">
        <v>1981</v>
      </c>
      <c r="R12" s="74">
        <v>1982</v>
      </c>
      <c r="S12" s="74">
        <v>1983</v>
      </c>
      <c r="T12" s="74">
        <v>1984</v>
      </c>
      <c r="U12" s="74">
        <v>1985</v>
      </c>
      <c r="V12" s="74">
        <v>1986</v>
      </c>
      <c r="W12" s="74">
        <v>1987</v>
      </c>
      <c r="X12" s="74">
        <v>1988</v>
      </c>
      <c r="Y12" s="74">
        <v>1989</v>
      </c>
      <c r="Z12" s="74">
        <v>1990</v>
      </c>
      <c r="AA12" s="74">
        <v>1991</v>
      </c>
      <c r="AB12" s="73"/>
      <c r="AC12" s="73"/>
      <c r="AD12" s="73"/>
      <c r="AE12" s="73"/>
      <c r="AF12" s="73"/>
      <c r="AG12" s="73"/>
      <c r="AH12" s="73"/>
      <c r="AI12" s="73"/>
      <c r="AJ12" s="73"/>
      <c r="AK12" s="73"/>
      <c r="AL12" s="73"/>
      <c r="AM12" s="73"/>
      <c r="AN12" s="73"/>
      <c r="AO12" s="73"/>
      <c r="AP12" s="73"/>
      <c r="AQ12" s="73"/>
      <c r="AR12" s="73"/>
      <c r="AS12" s="73"/>
      <c r="AT12" s="73"/>
      <c r="AU12" s="73"/>
      <c r="AV12" s="73"/>
      <c r="AW12" s="73"/>
      <c r="AX12" s="73"/>
    </row>
    <row r="13" spans="1:50">
      <c r="A13" s="75" t="s">
        <v>104</v>
      </c>
      <c r="B13" s="76">
        <f>IF(VLOOKUP($B$8,écrans!$A:$AY,2,0)=0,"-",VLOOKUP($B$8,écrans!$A:$AY,2,0))</f>
        <v>161</v>
      </c>
      <c r="C13" s="76">
        <f>IF(VLOOKUP($B$8,écrans!$A:$AY,3,0)=0,"-",VLOOKUP($B$8,écrans!$A:$AY,3,0))</f>
        <v>152</v>
      </c>
      <c r="D13" s="76">
        <f>IF(VLOOKUP($B$8,écrans!$A:$AY,4,0)=0,"-",VLOOKUP($B$8,écrans!$A:$AY,4,0))</f>
        <v>142</v>
      </c>
      <c r="E13" s="76">
        <f>IF(VLOOKUP($B$8,écrans!$A:$AY,5,0)=0,"-",VLOOKUP($B$8,écrans!$A:$AY,5,0))</f>
        <v>138</v>
      </c>
      <c r="F13" s="76">
        <f>IF(VLOOKUP($B$8,écrans!$A:$AY,6,0)=0,"-",VLOOKUP($B$8,écrans!$A:$AY,6,0))</f>
        <v>119</v>
      </c>
      <c r="G13" s="76">
        <f>IF(VLOOKUP($B$8,écrans!$A:$AY,7,0)=0,"-",VLOOKUP($B$8,écrans!$A:$AY,7,0))</f>
        <v>109</v>
      </c>
      <c r="H13" s="76">
        <f>IF(VLOOKUP($B$8,écrans!$A:$AY,8,0)=0,"-",VLOOKUP($B$8,écrans!$A:$AY,8,0))</f>
        <v>99</v>
      </c>
      <c r="I13" s="76">
        <f>IF(VLOOKUP($B$8,écrans!$A:$AY,9,0)=0,"-",VLOOKUP($B$8,écrans!$A:$AY,9,0))</f>
        <v>106</v>
      </c>
      <c r="J13" s="76">
        <f>IF(VLOOKUP($B$8,écrans!$A:$AY,10,0)=0,"-",VLOOKUP($B$8,écrans!$A:$AY,10,0))</f>
        <v>103</v>
      </c>
      <c r="K13" s="76">
        <f>IF(VLOOKUP($B$8,écrans!$A:$AY,11,0)=0,"-",VLOOKUP($B$8,écrans!$A:$AY,11,0))</f>
        <v>102</v>
      </c>
      <c r="L13" s="76">
        <f>IF(VLOOKUP($B$8,écrans!$A:$AY,12,0)=0,"-",VLOOKUP($B$8,écrans!$A:$AY,12,0))</f>
        <v>105</v>
      </c>
      <c r="M13" s="76">
        <f>IF(VLOOKUP($B$8,écrans!$A:$AY,13,0)=0,"-",VLOOKUP($B$8,écrans!$A:$AY,13,0))</f>
        <v>96</v>
      </c>
      <c r="N13" s="76">
        <f>IF(VLOOKUP($B$8,écrans!$A:$AY,14,0)=0,"-",VLOOKUP($B$8,écrans!$A:$AY,14,0))</f>
        <v>97</v>
      </c>
      <c r="O13" s="76">
        <f>IF(VLOOKUP($B$8,écrans!$A:$AY,15,0)=0,"-",VLOOKUP($B$8,écrans!$A:$AY,15,0))</f>
        <v>96</v>
      </c>
      <c r="P13" s="76">
        <f>IF(VLOOKUP($B$8,écrans!$A:$AY,16,0)=0,"-",VLOOKUP($B$8,écrans!$A:$AY,16,0))</f>
        <v>93</v>
      </c>
      <c r="Q13" s="76">
        <f>IF(VLOOKUP($B$8,écrans!$A:$AY,17,0)=0,"-",VLOOKUP($B$8,écrans!$A:$AY,17,0))</f>
        <v>93</v>
      </c>
      <c r="R13" s="76">
        <f>IF(VLOOKUP($B$8,écrans!$A:$AY,18,0)=0,"-",VLOOKUP($B$8,écrans!$A:$AY,18,0))</f>
        <v>88</v>
      </c>
      <c r="S13" s="76">
        <f>IF(VLOOKUP($B$8,écrans!$A:$AY,19,0)=0,"-",VLOOKUP($B$8,écrans!$A:$AY,19,0))</f>
        <v>92</v>
      </c>
      <c r="T13" s="76">
        <f>IF(VLOOKUP($B$8,écrans!$A:$AY,20,0)=0,"-",VLOOKUP($B$8,écrans!$A:$AY,20,0))</f>
        <v>100</v>
      </c>
      <c r="U13" s="76">
        <f>IF(VLOOKUP($B$8,écrans!$A:$AY,21,0)=0,"-",VLOOKUP($B$8,écrans!$A:$AY,21,0))</f>
        <v>104</v>
      </c>
      <c r="V13" s="76">
        <f>IF(VLOOKUP($B$8,écrans!$A:$AY,22,0)=0,"-",VLOOKUP($B$8,écrans!$A:$AY,22,0))</f>
        <v>105</v>
      </c>
      <c r="W13" s="76">
        <f>IF(VLOOKUP($B$8,écrans!$A:$AY,23,0)=0,"-",VLOOKUP($B$8,écrans!$A:$AY,23,0))</f>
        <v>96</v>
      </c>
      <c r="X13" s="76">
        <f>IF(VLOOKUP($B$8,écrans!$A:$AY,24,0)=0,"-",VLOOKUP($B$8,écrans!$A:$AY,24,0))</f>
        <v>93</v>
      </c>
      <c r="Y13" s="76">
        <f>IF(VLOOKUP($B$8,écrans!$A:$AY,25,0)=0,"-",VLOOKUP($B$8,écrans!$A:$AY,25,0))</f>
        <v>90</v>
      </c>
      <c r="Z13" s="76">
        <f>IF(VLOOKUP($B$8,écrans!$A:$AY,26,0)=0,"-",VLOOKUP($B$8,écrans!$A:$AY,26,0))</f>
        <v>86</v>
      </c>
      <c r="AA13" s="76">
        <f>IF(VLOOKUP($B$8,écrans!$A:$AY,27,0)=0,"-",VLOOKUP($B$8,écrans!$A:$AY,27,0))</f>
        <v>82</v>
      </c>
      <c r="AB13" s="75"/>
      <c r="AC13" s="75"/>
      <c r="AD13" s="75"/>
      <c r="AE13" s="75"/>
      <c r="AF13" s="75"/>
      <c r="AG13" s="75"/>
      <c r="AH13" s="75"/>
      <c r="AI13" s="75"/>
      <c r="AJ13" s="75"/>
      <c r="AK13" s="75"/>
      <c r="AL13" s="75"/>
      <c r="AM13" s="75"/>
      <c r="AN13" s="75"/>
      <c r="AO13" s="75"/>
      <c r="AP13" s="75"/>
      <c r="AQ13" s="75"/>
      <c r="AR13" s="75"/>
      <c r="AS13" s="75"/>
      <c r="AT13" s="75"/>
      <c r="AU13" s="75"/>
      <c r="AV13" s="75"/>
      <c r="AW13" s="75"/>
      <c r="AX13" s="75"/>
    </row>
    <row r="14" spans="1:50">
      <c r="A14" s="75" t="s">
        <v>105</v>
      </c>
      <c r="B14" s="77">
        <f>IF(VLOOKUP($B$8,fauteuils!$A:$AY,2,0)=0,"-",VLOOKUP($B$8,fauteuils!$A:$AY,2,0))</f>
        <v>64570</v>
      </c>
      <c r="C14" s="77">
        <f>IF(VLOOKUP($B$8,fauteuils!$A:$AY,3,0)=0,"-",VLOOKUP($B$8,fauteuils!$A:$AY,3,0))</f>
        <v>61717</v>
      </c>
      <c r="D14" s="77">
        <f>IF(VLOOKUP($B$8,fauteuils!$A:$AY,4,0)=0,"-",VLOOKUP($B$8,fauteuils!$A:$AY,4,0))</f>
        <v>61527</v>
      </c>
      <c r="E14" s="77">
        <f>IF(VLOOKUP($B$8,fauteuils!$A:$AY,5,0)=0,"-",VLOOKUP($B$8,fauteuils!$A:$AY,5,0))</f>
        <v>57029</v>
      </c>
      <c r="F14" s="77">
        <f>IF(VLOOKUP($B$8,fauteuils!$A:$AY,6,0)=0,"-",VLOOKUP($B$8,fauteuils!$A:$AY,6,0))</f>
        <v>49773</v>
      </c>
      <c r="G14" s="77">
        <f>IF(VLOOKUP($B$8,fauteuils!$A:$AY,7,0)=0,"-",VLOOKUP($B$8,fauteuils!$A:$AY,7,0))</f>
        <v>45889</v>
      </c>
      <c r="H14" s="77">
        <f>IF(VLOOKUP($B$8,fauteuils!$A:$AY,8,0)=0,"-",VLOOKUP($B$8,fauteuils!$A:$AY,8,0))</f>
        <v>42584</v>
      </c>
      <c r="I14" s="77">
        <f>IF(VLOOKUP($B$8,fauteuils!$A:$AY,9,0)=0,"-",VLOOKUP($B$8,fauteuils!$A:$AY,9,0))</f>
        <v>41397</v>
      </c>
      <c r="J14" s="77">
        <f>IF(VLOOKUP($B$8,fauteuils!$A:$AY,10,0)=0,"-",VLOOKUP($B$8,fauteuils!$A:$AY,10,0))</f>
        <v>39870</v>
      </c>
      <c r="K14" s="77">
        <f>IF(VLOOKUP($B$8,fauteuils!$A:$AY,11,0)=0,"-",VLOOKUP($B$8,fauteuils!$A:$AY,11,0))</f>
        <v>37461</v>
      </c>
      <c r="L14" s="77">
        <f>IF(VLOOKUP($B$8,fauteuils!$A:$AY,12,0)=0,"-",VLOOKUP($B$8,fauteuils!$A:$AY,12,0))</f>
        <v>36420</v>
      </c>
      <c r="M14" s="77">
        <f>IF(VLOOKUP($B$8,fauteuils!$A:$AY,13,0)=0,"-",VLOOKUP($B$8,fauteuils!$A:$AY,13,0))</f>
        <v>33137</v>
      </c>
      <c r="N14" s="77">
        <f>IF(VLOOKUP($B$8,fauteuils!$A:$AY,14,0)=0,"-",VLOOKUP($B$8,fauteuils!$A:$AY,14,0))</f>
        <v>30956</v>
      </c>
      <c r="O14" s="77">
        <f>IF(VLOOKUP($B$8,fauteuils!$A:$AY,15,0)=0,"-",VLOOKUP($B$8,fauteuils!$A:$AY,15,0))</f>
        <v>30022</v>
      </c>
      <c r="P14" s="77">
        <f>IF(VLOOKUP($B$8,fauteuils!$A:$AY,16,0)=0,"-",VLOOKUP($B$8,fauteuils!$A:$AY,16,0))</f>
        <v>28573</v>
      </c>
      <c r="Q14" s="77">
        <f>IF(VLOOKUP($B$8,fauteuils!$A:$AY,17,0)=0,"-",VLOOKUP($B$8,fauteuils!$A:$AY,17,0))</f>
        <v>26551</v>
      </c>
      <c r="R14" s="77">
        <f>IF(VLOOKUP($B$8,fauteuils!$A:$AY,18,0)=0,"-",VLOOKUP($B$8,fauteuils!$A:$AY,18,0))</f>
        <v>24501</v>
      </c>
      <c r="S14" s="77">
        <f>IF(VLOOKUP($B$8,fauteuils!$A:$AY,19,0)=0,"-",VLOOKUP($B$8,fauteuils!$A:$AY,19,0))</f>
        <v>24004</v>
      </c>
      <c r="T14" s="77">
        <f>IF(VLOOKUP($B$8,fauteuils!$A:$AY,20,0)=0,"-",VLOOKUP($B$8,fauteuils!$A:$AY,20,0))</f>
        <v>25163</v>
      </c>
      <c r="U14" s="77">
        <f>IF(VLOOKUP($B$8,fauteuils!$A:$AY,21,0)=0,"-",VLOOKUP($B$8,fauteuils!$A:$AY,21,0))</f>
        <v>25171</v>
      </c>
      <c r="V14" s="77">
        <f>IF(VLOOKUP($B$8,fauteuils!$A:$AY,22,0)=0,"-",VLOOKUP($B$8,fauteuils!$A:$AY,22,0))</f>
        <v>23922</v>
      </c>
      <c r="W14" s="77">
        <f>IF(VLOOKUP($B$8,fauteuils!$A:$AY,23,0)=0,"-",VLOOKUP($B$8,fauteuils!$A:$AY,23,0))</f>
        <v>20781</v>
      </c>
      <c r="X14" s="77">
        <f>IF(VLOOKUP($B$8,fauteuils!$A:$AY,24,0)=0,"-",VLOOKUP($B$8,fauteuils!$A:$AY,24,0))</f>
        <v>19929</v>
      </c>
      <c r="Y14" s="77">
        <f>IF(VLOOKUP($B$8,fauteuils!$A:$AY,25,0)=0,"-",VLOOKUP($B$8,fauteuils!$A:$AY,25,0))</f>
        <v>18664</v>
      </c>
      <c r="Z14" s="77">
        <f>IF(VLOOKUP($B$8,fauteuils!$A:$AY,26,0)=0,"-",VLOOKUP($B$8,fauteuils!$A:$AY,26,0))</f>
        <v>17771</v>
      </c>
      <c r="AA14" s="77">
        <f>IF(VLOOKUP($B$8,fauteuils!$A:$AY,27,0)=0,"-",VLOOKUP($B$8,fauteuils!$A:$AY,27,0))</f>
        <v>16390</v>
      </c>
      <c r="AB14" s="75"/>
      <c r="AC14" s="75"/>
      <c r="AD14" s="75"/>
      <c r="AE14" s="75"/>
      <c r="AF14" s="75"/>
      <c r="AG14" s="75"/>
      <c r="AH14" s="75"/>
      <c r="AI14" s="75"/>
      <c r="AJ14" s="75"/>
      <c r="AK14" s="75"/>
      <c r="AL14" s="75"/>
      <c r="AM14" s="75"/>
      <c r="AN14" s="75"/>
      <c r="AO14" s="75"/>
      <c r="AP14" s="75"/>
      <c r="AQ14" s="75"/>
      <c r="AR14" s="75"/>
      <c r="AS14" s="75"/>
      <c r="AT14" s="75"/>
      <c r="AU14" s="75"/>
      <c r="AV14" s="75"/>
      <c r="AW14" s="75"/>
      <c r="AX14" s="75"/>
    </row>
    <row r="15" spans="1:50">
      <c r="A15" s="75" t="s">
        <v>106</v>
      </c>
      <c r="B15" s="78">
        <f>IF(VLOOKUP($B$8,entrées!$A:$AY,2,0)=0,"-",VLOOKUP($B$8,entrées!$A:$AY,2,0))</f>
        <v>8745379</v>
      </c>
      <c r="C15" s="78">
        <f>IF(VLOOKUP($B$8,entrées!$A:$AY,3,0)=0,"-",VLOOKUP($B$8,entrées!$A:$AY,3,0))</f>
        <v>7556509</v>
      </c>
      <c r="D15" s="78">
        <f>IF(VLOOKUP($B$8,entrées!$A:$AY,4,0)=0,"-",VLOOKUP($B$8,entrées!$A:$AY,4,0))</f>
        <v>7084403</v>
      </c>
      <c r="E15" s="78">
        <f>IF(VLOOKUP($B$8,entrées!$A:$AY,5,0)=0,"-",VLOOKUP($B$8,entrées!$A:$AY,5,0))</f>
        <v>6236977</v>
      </c>
      <c r="F15" s="78">
        <f>IF(VLOOKUP($B$8,entrées!$A:$AY,6,0)=0,"-",VLOOKUP($B$8,entrées!$A:$AY,6,0))</f>
        <v>5936036</v>
      </c>
      <c r="G15" s="78">
        <f>IF(VLOOKUP($B$8,entrées!$A:$AY,7,0)=0,"-",VLOOKUP($B$8,entrées!$A:$AY,7,0))</f>
        <v>5542977</v>
      </c>
      <c r="H15" s="78">
        <f>IF(VLOOKUP($B$8,entrées!$A:$AY,8,0)=0,"-",VLOOKUP($B$8,entrées!$A:$AY,8,0))</f>
        <v>5302403</v>
      </c>
      <c r="I15" s="78">
        <f>IF(VLOOKUP($B$8,entrées!$A:$AY,9,0)=0,"-",VLOOKUP($B$8,entrées!$A:$AY,9,0))</f>
        <v>4859364</v>
      </c>
      <c r="J15" s="78">
        <f>IF(VLOOKUP($B$8,entrées!$A:$AY,10,0)=0,"-",VLOOKUP($B$8,entrées!$A:$AY,10,0))</f>
        <v>4964933</v>
      </c>
      <c r="K15" s="78">
        <f>IF(VLOOKUP($B$8,entrées!$A:$AY,11,0)=0,"-",VLOOKUP($B$8,entrées!$A:$AY,11,0))</f>
        <v>4843788</v>
      </c>
      <c r="L15" s="78">
        <f>IF(VLOOKUP($B$8,entrées!$A:$AY,12,0)=0,"-",VLOOKUP($B$8,entrées!$A:$AY,12,0))</f>
        <v>4569515</v>
      </c>
      <c r="M15" s="78">
        <f>IF(VLOOKUP($B$8,entrées!$A:$AY,13,0)=0,"-",VLOOKUP($B$8,entrées!$A:$AY,13,0))</f>
        <v>4311250</v>
      </c>
      <c r="N15" s="78">
        <f>IF(VLOOKUP($B$8,entrées!$A:$AY,14,0)=0,"-",VLOOKUP($B$8,entrées!$A:$AY,14,0))</f>
        <v>4510448</v>
      </c>
      <c r="O15" s="78">
        <f>IF(VLOOKUP($B$8,entrées!$A:$AY,15,0)=0,"-",VLOOKUP($B$8,entrées!$A:$AY,15,0))</f>
        <v>4534079</v>
      </c>
      <c r="P15" s="78">
        <f>IF(VLOOKUP($B$8,entrées!$A:$AY,16,0)=0,"-",VLOOKUP($B$8,entrées!$A:$AY,16,0))</f>
        <v>4355486</v>
      </c>
      <c r="Q15" s="78">
        <f>IF(VLOOKUP($B$8,entrées!$A:$AY,17,0)=0,"-",VLOOKUP($B$8,entrées!$A:$AY,17,0))</f>
        <v>4485273</v>
      </c>
      <c r="R15" s="78">
        <f>IF(VLOOKUP($B$8,entrées!$A:$AY,18,0)=0,"-",VLOOKUP($B$8,entrées!$A:$AY,18,0))</f>
        <v>4773372</v>
      </c>
      <c r="S15" s="78">
        <f>IF(VLOOKUP($B$8,entrées!$A:$AY,19,0)=0,"-",VLOOKUP($B$8,entrées!$A:$AY,19,0))</f>
        <v>4613963</v>
      </c>
      <c r="T15" s="78">
        <f>IF(VLOOKUP($B$8,entrées!$A:$AY,20,0)=0,"-",VLOOKUP($B$8,entrées!$A:$AY,20,0))</f>
        <v>4512491</v>
      </c>
      <c r="U15" s="78">
        <f>IF(VLOOKUP($B$8,entrées!$A:$AY,21,0)=0,"-",VLOOKUP($B$8,entrées!$A:$AY,21,0))</f>
        <v>4182950</v>
      </c>
      <c r="V15" s="78">
        <f>IF(VLOOKUP($B$8,entrées!$A:$AY,22,0)=0,"-",VLOOKUP($B$8,entrées!$A:$AY,22,0))</f>
        <v>4276801</v>
      </c>
      <c r="W15" s="78">
        <f>IF(VLOOKUP($B$8,entrées!$A:$AY,23,0)=0,"-",VLOOKUP($B$8,entrées!$A:$AY,23,0))</f>
        <v>3727130.2961682733</v>
      </c>
      <c r="X15" s="78">
        <f>IF(VLOOKUP($B$8,entrées!$A:$AY,24,0)=0,"-",VLOOKUP($B$8,entrées!$A:$AY,24,0))</f>
        <v>3287068.9492309447</v>
      </c>
      <c r="Y15" s="78">
        <f>IF(VLOOKUP($B$8,entrées!$A:$AY,25,0)=0,"-",VLOOKUP($B$8,entrées!$A:$AY,25,0))</f>
        <v>3151537.6682393663</v>
      </c>
      <c r="Z15" s="78">
        <f>IF(VLOOKUP($B$8,entrées!$A:$AY,26,0)=0,"-",VLOOKUP($B$8,entrées!$A:$AY,26,0))</f>
        <v>3141407.7638738155</v>
      </c>
      <c r="AA15" s="78">
        <f>IF(VLOOKUP($B$8,entrées!$A:$AY,27,0)=0,"-",VLOOKUP($B$8,entrées!$A:$AY,27,0))</f>
        <v>3041918.9697562298</v>
      </c>
      <c r="AB15" s="75"/>
      <c r="AC15" s="75"/>
      <c r="AD15" s="75"/>
      <c r="AE15" s="75"/>
      <c r="AF15" s="75"/>
      <c r="AG15" s="75"/>
      <c r="AH15" s="75"/>
      <c r="AI15" s="75"/>
      <c r="AJ15" s="75"/>
      <c r="AK15" s="75"/>
      <c r="AL15" s="75"/>
      <c r="AM15" s="75"/>
      <c r="AN15" s="75"/>
      <c r="AO15" s="75"/>
      <c r="AP15" s="75"/>
      <c r="AQ15" s="75"/>
      <c r="AR15" s="75"/>
      <c r="AS15" s="75"/>
      <c r="AT15" s="75"/>
      <c r="AU15" s="75"/>
      <c r="AV15" s="75"/>
      <c r="AW15" s="75"/>
      <c r="AX15" s="75"/>
    </row>
    <row r="16" spans="1:50">
      <c r="A16" s="75" t="s">
        <v>107</v>
      </c>
      <c r="B16" s="78">
        <f>IF(VLOOKUP($B$8,recettes!$A:$AY,2,0)=0,"-",VLOOKUP($B$8,recettes!$A:$AY,2,0))</f>
        <v>3091796.1085863858</v>
      </c>
      <c r="C16" s="78">
        <f>IF(VLOOKUP($B$8,recettes!$A:$AY,3,0)=0,"-",VLOOKUP($B$8,recettes!$A:$AY,3,0))</f>
        <v>3019452.037252442</v>
      </c>
      <c r="D16" s="78">
        <f>IF(VLOOKUP($B$8,recettes!$A:$AY,4,0)=0,"-",VLOOKUP($B$8,recettes!$A:$AY,4,0))</f>
        <v>2983099.9592961124</v>
      </c>
      <c r="E16" s="78">
        <f>IF(VLOOKUP($B$8,recettes!$A:$AY,5,0)=0,"-",VLOOKUP($B$8,recettes!$A:$AY,5,0))</f>
        <v>3093109.761767921</v>
      </c>
      <c r="F16" s="78">
        <f>IF(VLOOKUP($B$8,recettes!$A:$AY,6,0)=0,"-",VLOOKUP($B$8,recettes!$A:$AY,6,0))</f>
        <v>3219991.5543244453</v>
      </c>
      <c r="G16" s="78">
        <f>IF(VLOOKUP($B$8,recettes!$A:$AY,7,0)=0,"-",VLOOKUP($B$8,recettes!$A:$AY,7,0))</f>
        <v>3332696.5029719938</v>
      </c>
      <c r="H16" s="78">
        <f>IF(VLOOKUP($B$8,recettes!$A:$AY,8,0)=0,"-",VLOOKUP($B$8,recettes!$A:$AY,8,0))</f>
        <v>3625223.6045960332</v>
      </c>
      <c r="I16" s="78">
        <f>IF(VLOOKUP($B$8,recettes!$A:$AY,9,0)=0,"-",VLOOKUP($B$8,recettes!$A:$AY,9,0))</f>
        <v>3979166.3173043355</v>
      </c>
      <c r="J16" s="78">
        <f>IF(VLOOKUP($B$8,recettes!$A:$AY,10,0)=0,"-",VLOOKUP($B$8,recettes!$A:$AY,10,0))</f>
        <v>5005566.2185173724</v>
      </c>
      <c r="K16" s="78">
        <f>IF(VLOOKUP($B$8,recettes!$A:$AY,11,0)=0,"-",VLOOKUP($B$8,recettes!$A:$AY,11,0))</f>
        <v>5763115.5700754775</v>
      </c>
      <c r="L16" s="78">
        <f>IF(VLOOKUP($B$8,recettes!$A:$AY,12,0)=0,"-",VLOOKUP($B$8,recettes!$A:$AY,12,0))</f>
        <v>6375123.8267142512</v>
      </c>
      <c r="M16" s="78">
        <f>IF(VLOOKUP($B$8,recettes!$A:$AY,13,0)=0,"-",VLOOKUP($B$8,recettes!$A:$AY,13,0))</f>
        <v>6656620.7845941121</v>
      </c>
      <c r="N16" s="78">
        <f>IF(VLOOKUP($B$8,recettes!$A:$AY,14,0)=0,"-",VLOOKUP($B$8,recettes!$A:$AY,14,0))</f>
        <v>7685723.6068827678</v>
      </c>
      <c r="O16" s="78">
        <f>IF(VLOOKUP($B$8,recettes!$A:$AY,15,0)=0,"-",VLOOKUP($B$8,recettes!$A:$AY,15,0))</f>
        <v>8581814.2042847313</v>
      </c>
      <c r="P16" s="78">
        <f>IF(VLOOKUP($B$8,recettes!$A:$AY,16,0)=0,"-",VLOOKUP($B$8,recettes!$A:$AY,16,0))</f>
        <v>10581006.98673846</v>
      </c>
      <c r="Q16" s="78">
        <f>IF(VLOOKUP($B$8,recettes!$A:$AY,17,0)=0,"-",VLOOKUP($B$8,recettes!$A:$AY,17,0))</f>
        <v>12435528.548365213</v>
      </c>
      <c r="R16" s="78">
        <f>IF(VLOOKUP($B$8,recettes!$A:$AY,18,0)=0,"-",VLOOKUP($B$8,recettes!$A:$AY,18,0))</f>
        <v>14820312.916852783</v>
      </c>
      <c r="S16" s="78">
        <f>IF(VLOOKUP($B$8,recettes!$A:$AY,19,0)=0,"-",VLOOKUP($B$8,recettes!$A:$AY,19,0))</f>
        <v>15413547.534365818</v>
      </c>
      <c r="T16" s="78">
        <f>IF(VLOOKUP($B$8,recettes!$A:$AY,20,0)=0,"-",VLOOKUP($B$8,recettes!$A:$AY,20,0))</f>
        <v>16038736.837932974</v>
      </c>
      <c r="U16" s="78">
        <f>IF(VLOOKUP($B$8,recettes!$A:$AY,21,0)=0,"-",VLOOKUP($B$8,recettes!$A:$AY,21,0))</f>
        <v>15851652.318673328</v>
      </c>
      <c r="V16" s="78">
        <f>IF(VLOOKUP($B$8,recettes!$A:$AY,22,0)=0,"-",VLOOKUP($B$8,recettes!$A:$AY,22,0))</f>
        <v>17290421.428529575</v>
      </c>
      <c r="W16" s="78">
        <f>IF(VLOOKUP($B$8,recettes!$A:$AY,23,0)=0,"-",VLOOKUP($B$8,recettes!$A:$AY,23,0))</f>
        <v>15877268.273841515</v>
      </c>
      <c r="X16" s="78">
        <f>IF(VLOOKUP($B$8,recettes!$A:$AY,24,0)=0,"-",VLOOKUP($B$8,recettes!$A:$AY,24,0))</f>
        <v>14896565.380116679</v>
      </c>
      <c r="Y16" s="78">
        <f>IF(VLOOKUP($B$8,recettes!$A:$AY,25,0)=0,"-",VLOOKUP($B$8,recettes!$A:$AY,25,0))</f>
        <v>14889059.802214075</v>
      </c>
      <c r="Z16" s="78">
        <f>IF(VLOOKUP($B$8,recettes!$A:$AY,26,0)=0,"-",VLOOKUP($B$8,recettes!$A:$AY,26,0))</f>
        <v>15322814.080450084</v>
      </c>
      <c r="AA16" s="78">
        <f>IF(VLOOKUP($B$8,recettes!$A:$AY,27,0)=0,"-",VLOOKUP($B$8,recettes!$A:$AY,27,0))</f>
        <v>15728935.521542748</v>
      </c>
      <c r="AB16" s="75"/>
      <c r="AC16" s="75"/>
      <c r="AD16" s="75"/>
      <c r="AE16" s="75"/>
      <c r="AF16" s="75"/>
      <c r="AG16" s="75"/>
      <c r="AH16" s="75"/>
      <c r="AI16" s="75"/>
      <c r="AJ16" s="75"/>
      <c r="AK16" s="75"/>
      <c r="AL16" s="75"/>
      <c r="AM16" s="75"/>
      <c r="AN16" s="75"/>
      <c r="AO16" s="75"/>
      <c r="AP16" s="75"/>
      <c r="AQ16" s="75"/>
      <c r="AR16" s="75"/>
      <c r="AS16" s="75"/>
      <c r="AT16" s="75"/>
      <c r="AU16" s="75"/>
      <c r="AV16" s="75"/>
      <c r="AW16" s="75"/>
      <c r="AX16" s="75"/>
    </row>
    <row r="17" spans="1:50">
      <c r="A17" s="75" t="s">
        <v>108</v>
      </c>
      <c r="B17" s="79">
        <f>IF(VLOOKUP($B$8,RME!$A:$AY,2,0)=0,"-",VLOOKUP($B$8,RME!$A:$AY,2,0))</f>
        <v>0.35353483349165149</v>
      </c>
      <c r="C17" s="79">
        <f>IF(VLOOKUP($B$8,RME!$A:$AY,3,0)=0,"-",VLOOKUP($B$8,RME!$A:$AY,3,0))</f>
        <v>0.39958293403110379</v>
      </c>
      <c r="D17" s="79">
        <f>IF(VLOOKUP($B$8,RME!$A:$AY,4,0)=0,"-",VLOOKUP($B$8,RME!$A:$AY,4,0))</f>
        <v>0.42107993564117008</v>
      </c>
      <c r="E17" s="79">
        <f>IF(VLOOKUP($B$8,RME!$A:$AY,5,0)=0,"-",VLOOKUP($B$8,RME!$A:$AY,5,0))</f>
        <v>0.49593092322898114</v>
      </c>
      <c r="F17" s="79">
        <f>IF(VLOOKUP($B$8,RME!$A:$AY,6,0)=0,"-",VLOOKUP($B$8,RME!$A:$AY,6,0))</f>
        <v>0.54244811761998168</v>
      </c>
      <c r="G17" s="79">
        <f>IF(VLOOKUP($B$8,RME!$A:$AY,7,0)=0,"-",VLOOKUP($B$8,RME!$A:$AY,7,0))</f>
        <v>0.60124667718664426</v>
      </c>
      <c r="H17" s="79">
        <f>IF(VLOOKUP($B$8,RME!$A:$AY,8,0)=0,"-",VLOOKUP($B$8,RME!$A:$AY,8,0))</f>
        <v>0.68369446920500632</v>
      </c>
      <c r="I17" s="79">
        <f>IF(VLOOKUP($B$8,RME!$A:$AY,9,0)=0,"-",VLOOKUP($B$8,RME!$A:$AY,9,0))</f>
        <v>0.81886566170065378</v>
      </c>
      <c r="J17" s="79">
        <f>IF(VLOOKUP($B$8,RME!$A:$AY,10,0)=0,"-",VLOOKUP($B$8,RME!$A:$AY,10,0))</f>
        <v>1.0081840416612615</v>
      </c>
      <c r="K17" s="79">
        <f>IF(VLOOKUP($B$8,RME!$A:$AY,11,0)=0,"-",VLOOKUP($B$8,RME!$A:$AY,11,0))</f>
        <v>1.1897951706547598</v>
      </c>
      <c r="L17" s="79">
        <f>IF(VLOOKUP($B$8,RME!$A:$AY,12,0)=0,"-",VLOOKUP($B$8,RME!$A:$AY,12,0))</f>
        <v>1.3951423349555152</v>
      </c>
      <c r="M17" s="79">
        <f>IF(VLOOKUP($B$8,RME!$A:$AY,13,0)=0,"-",VLOOKUP($B$8,RME!$A:$AY,13,0))</f>
        <v>1.544011779552128</v>
      </c>
      <c r="N17" s="79">
        <f>IF(VLOOKUP($B$8,RME!$A:$AY,14,0)=0,"-",VLOOKUP($B$8,RME!$A:$AY,14,0))</f>
        <v>1.703982311043774</v>
      </c>
      <c r="O17" s="79">
        <f>IF(VLOOKUP($B$8,RME!$A:$AY,15,0)=0,"-",VLOOKUP($B$8,RME!$A:$AY,15,0))</f>
        <v>1.8927359237200612</v>
      </c>
      <c r="P17" s="79">
        <f>IF(VLOOKUP($B$8,RME!$A:$AY,16,0)=0,"-",VLOOKUP($B$8,RME!$A:$AY,16,0))</f>
        <v>2.4293516238459865</v>
      </c>
      <c r="Q17" s="79">
        <f>IF(VLOOKUP($B$8,RME!$A:$AY,17,0)=0,"-",VLOOKUP($B$8,RME!$A:$AY,17,0))</f>
        <v>2.7725243365042025</v>
      </c>
      <c r="R17" s="79">
        <f>IF(VLOOKUP($B$8,RME!$A:$AY,18,0)=0,"-",VLOOKUP($B$8,RME!$A:$AY,18,0))</f>
        <v>3.1047890080330598</v>
      </c>
      <c r="S17" s="79">
        <f>IF(VLOOKUP($B$8,RME!$A:$AY,19,0)=0,"-",VLOOKUP($B$8,RME!$A:$AY,19,0))</f>
        <v>3.3406309357846644</v>
      </c>
      <c r="T17" s="79">
        <f>IF(VLOOKUP($B$8,RME!$A:$AY,20,0)=0,"-",VLOOKUP($B$8,RME!$A:$AY,20,0))</f>
        <v>3.5542978009115087</v>
      </c>
      <c r="U17" s="79">
        <f>IF(VLOOKUP($B$8,RME!$A:$AY,21,0)=0,"-",VLOOKUP($B$8,RME!$A:$AY,21,0))</f>
        <v>3.7895868510676265</v>
      </c>
      <c r="V17" s="79">
        <f>IF(VLOOKUP($B$8,RME!$A:$AY,22,0)=0,"-",VLOOKUP($B$8,RME!$A:$AY,22,0))</f>
        <v>4.04283983017437</v>
      </c>
      <c r="W17" s="79">
        <f>IF(VLOOKUP($B$8,RME!$A:$AY,23,0)=0,"-",VLOOKUP($B$8,RME!$A:$AY,23,0))</f>
        <v>4.2599176879231608</v>
      </c>
      <c r="X17" s="79">
        <f>IF(VLOOKUP($B$8,RME!$A:$AY,24,0)=0,"-",VLOOKUP($B$8,RME!$A:$AY,24,0))</f>
        <v>4.5318688503938853</v>
      </c>
      <c r="Y17" s="79">
        <f>IF(VLOOKUP($B$8,RME!$A:$AY,25,0)=0,"-",VLOOKUP($B$8,RME!$A:$AY,25,0))</f>
        <v>4.7243794520571214</v>
      </c>
      <c r="Z17" s="79">
        <f>IF(VLOOKUP($B$8,RME!$A:$AY,26,0)=0,"-",VLOOKUP($B$8,RME!$A:$AY,26,0))</f>
        <v>4.8776902688859503</v>
      </c>
      <c r="AA17" s="79">
        <f>IF(VLOOKUP($B$8,RME!$A:$AY,27,0)=0,"-",VLOOKUP($B$8,RME!$A:$AY,27,0))</f>
        <v>5.1707279772817936</v>
      </c>
      <c r="AB17" s="75"/>
      <c r="AC17" s="75"/>
      <c r="AD17" s="75"/>
      <c r="AE17" s="75"/>
      <c r="AF17" s="75"/>
      <c r="AG17" s="75"/>
      <c r="AH17" s="75"/>
      <c r="AI17" s="75"/>
      <c r="AJ17" s="75"/>
      <c r="AK17" s="75"/>
      <c r="AL17" s="75"/>
      <c r="AM17" s="75"/>
      <c r="AN17" s="75"/>
      <c r="AO17" s="75"/>
      <c r="AP17" s="75"/>
      <c r="AQ17" s="75"/>
      <c r="AR17" s="75"/>
      <c r="AS17" s="75"/>
      <c r="AT17" s="75"/>
      <c r="AU17" s="75"/>
      <c r="AV17" s="75"/>
      <c r="AW17" s="75"/>
      <c r="AX17" s="75"/>
    </row>
    <row r="18" spans="1:50">
      <c r="A18" s="75" t="s">
        <v>109</v>
      </c>
      <c r="B18" s="79">
        <f>IF(VLOOKUP($B$8,'indice de fréquentation'!$A:$AY,2,0)=0,"-",VLOOKUP($B$8,'indice de fréquentation'!$A:$AY,2,0))</f>
        <v>6.191922882216959</v>
      </c>
      <c r="C18" s="79">
        <f>IF(VLOOKUP($B$8,'indice de fréquentation'!$A:$AY,3,0)=0,"-",VLOOKUP($B$8,'indice de fréquentation'!$A:$AY,3,0))</f>
        <v>5.3501764745448304</v>
      </c>
      <c r="D18" s="79">
        <f>IF(VLOOKUP($B$8,'indice de fréquentation'!$A:$AY,4,0)=0,"-",VLOOKUP($B$8,'indice de fréquentation'!$A:$AY,4,0))</f>
        <v>5.0159149240469132</v>
      </c>
      <c r="E18" s="79">
        <f>IF(VLOOKUP($B$8,'indice de fréquentation'!$A:$AY,5,0)=0,"-",VLOOKUP($B$8,'indice de fréquentation'!$A:$AY,5,0))</f>
        <v>4.4159184641581435</v>
      </c>
      <c r="F18" s="79">
        <f>IF(VLOOKUP($B$8,'indice de fréquentation'!$A:$AY,6,0)=0,"-",VLOOKUP($B$8,'indice de fréquentation'!$A:$AY,6,0))</f>
        <v>4.2028455414069112</v>
      </c>
      <c r="G18" s="79">
        <f>IF(VLOOKUP($B$8,'indice de fréquentation'!$A:$AY,7,0)=0,"-",VLOOKUP($B$8,'indice de fréquentation'!$A:$AY,7,0))</f>
        <v>3.9245510253932179</v>
      </c>
      <c r="H18" s="79">
        <f>IF(VLOOKUP($B$8,'indice de fréquentation'!$A:$AY,8,0)=0,"-",VLOOKUP($B$8,'indice de fréquentation'!$A:$AY,8,0))</f>
        <v>3.4945614994760534</v>
      </c>
      <c r="I18" s="79">
        <f>IF(VLOOKUP($B$8,'indice de fréquentation'!$A:$AY,9,0)=0,"-",VLOOKUP($B$8,'indice de fréquentation'!$A:$AY,9,0))</f>
        <v>3.2025755768356259</v>
      </c>
      <c r="J18" s="79">
        <f>IF(VLOOKUP($B$8,'indice de fréquentation'!$A:$AY,10,0)=0,"-",VLOOKUP($B$8,'indice de fréquentation'!$A:$AY,10,0))</f>
        <v>3.2721510811754859</v>
      </c>
      <c r="K18" s="79">
        <f>IF(VLOOKUP($B$8,'indice de fréquentation'!$A:$AY,11,0)=0,"-",VLOOKUP($B$8,'indice de fréquentation'!$A:$AY,11,0))</f>
        <v>3.1923101764283315</v>
      </c>
      <c r="L18" s="79">
        <f>IF(VLOOKUP($B$8,'indice de fréquentation'!$A:$AY,12,0)=0,"-",VLOOKUP($B$8,'indice de fréquentation'!$A:$AY,12,0))</f>
        <v>3.0115498935630352</v>
      </c>
      <c r="M18" s="79">
        <f>IF(VLOOKUP($B$8,'indice de fréquentation'!$A:$AY,13,0)=0,"-",VLOOKUP($B$8,'indice de fréquentation'!$A:$AY,13,0))</f>
        <v>2.8413397217480707</v>
      </c>
      <c r="N18" s="79">
        <f>IF(VLOOKUP($B$8,'indice de fréquentation'!$A:$AY,14,0)=0,"-",VLOOKUP($B$8,'indice de fréquentation'!$A:$AY,14,0))</f>
        <v>2.9726216445993949</v>
      </c>
      <c r="O18" s="79">
        <f>IF(VLOOKUP($B$8,'indice de fréquentation'!$A:$AY,15,0)=0,"-",VLOOKUP($B$8,'indice de fréquentation'!$A:$AY,15,0))</f>
        <v>2.8952362890537198</v>
      </c>
      <c r="P18" s="79">
        <f>IF(VLOOKUP($B$8,'indice de fréquentation'!$A:$AY,16,0)=0,"-",VLOOKUP($B$8,'indice de fréquentation'!$A:$AY,16,0))</f>
        <v>2.7811957232473077</v>
      </c>
      <c r="Q18" s="79">
        <f>IF(VLOOKUP($B$8,'indice de fréquentation'!$A:$AY,17,0)=0,"-",VLOOKUP($B$8,'indice de fréquentation'!$A:$AY,17,0))</f>
        <v>2.8640712162079325</v>
      </c>
      <c r="R18" s="79">
        <f>IF(VLOOKUP($B$8,'indice de fréquentation'!$A:$AY,18,0)=0,"-",VLOOKUP($B$8,'indice de fréquentation'!$A:$AY,18,0))</f>
        <v>3.0480368417826273</v>
      </c>
      <c r="S18" s="79">
        <f>IF(VLOOKUP($B$8,'indice de fréquentation'!$A:$AY,19,0)=0,"-",VLOOKUP($B$8,'indice de fréquentation'!$A:$AY,19,0))</f>
        <v>2.9462462197838124</v>
      </c>
      <c r="T18" s="79">
        <f>IF(VLOOKUP($B$8,'indice de fréquentation'!$A:$AY,20,0)=0,"-",VLOOKUP($B$8,'indice de fréquentation'!$A:$AY,20,0))</f>
        <v>2.8814512709699831</v>
      </c>
      <c r="U18" s="79">
        <f>IF(VLOOKUP($B$8,'indice de fréquentation'!$A:$AY,21,0)=0,"-",VLOOKUP($B$8,'indice de fréquentation'!$A:$AY,21,0))</f>
        <v>2.6710228549827337</v>
      </c>
      <c r="V18" s="79">
        <f>IF(VLOOKUP($B$8,'indice de fréquentation'!$A:$AY,22,0)=0,"-",VLOOKUP($B$8,'indice de fréquentation'!$A:$AY,22,0))</f>
        <v>2.7309514140051903</v>
      </c>
      <c r="W18" s="79">
        <f>IF(VLOOKUP($B$8,'indice de fréquentation'!$A:$AY,23,0)=0,"-",VLOOKUP($B$8,'indice de fréquentation'!$A:$AY,23,0))</f>
        <v>2.2945053818757484</v>
      </c>
      <c r="X18" s="79">
        <f>IF(VLOOKUP($B$8,'indice de fréquentation'!$A:$AY,24,0)=0,"-",VLOOKUP($B$8,'indice de fréquentation'!$A:$AY,24,0))</f>
        <v>2.0235937022005701</v>
      </c>
      <c r="Y18" s="79">
        <f>IF(VLOOKUP($B$8,'indice de fréquentation'!$A:$AY,25,0)=0,"-",VLOOKUP($B$8,'indice de fréquentation'!$A:$AY,25,0))</f>
        <v>1.9401575921275214</v>
      </c>
      <c r="Z18" s="79">
        <f>IF(VLOOKUP($B$8,'indice de fréquentation'!$A:$AY,26,0)=0,"-",VLOOKUP($B$8,'indice de fréquentation'!$A:$AY,26,0))</f>
        <v>1.9339213947752212</v>
      </c>
      <c r="AA18" s="79">
        <f>IF(VLOOKUP($B$8,'indice de fréquentation'!$A:$AY,27,0)=0,"-",VLOOKUP($B$8,'indice de fréquentation'!$A:$AY,27,0))</f>
        <v>1.8726738516523491</v>
      </c>
      <c r="AB18" s="75"/>
      <c r="AC18" s="75"/>
      <c r="AD18" s="75"/>
      <c r="AE18" s="75"/>
      <c r="AF18" s="75"/>
      <c r="AG18" s="75"/>
      <c r="AH18" s="75"/>
      <c r="AI18" s="75"/>
      <c r="AJ18" s="75"/>
      <c r="AK18" s="75"/>
      <c r="AL18" s="75"/>
      <c r="AM18" s="75"/>
      <c r="AN18" s="75"/>
      <c r="AO18" s="75"/>
      <c r="AP18" s="75"/>
      <c r="AQ18" s="75"/>
      <c r="AR18" s="75"/>
      <c r="AS18" s="75"/>
      <c r="AT18" s="75"/>
      <c r="AU18" s="75"/>
      <c r="AV18" s="75"/>
      <c r="AW18" s="75"/>
      <c r="AX18" s="75"/>
    </row>
    <row r="19" spans="1:5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row>
    <row r="20" spans="1:50" s="68" customFormat="1">
      <c r="A20" s="73"/>
      <c r="B20" s="81">
        <v>1992</v>
      </c>
      <c r="C20" s="81">
        <v>1993</v>
      </c>
      <c r="D20" s="81">
        <v>1994</v>
      </c>
      <c r="E20" s="81">
        <v>1995</v>
      </c>
      <c r="F20" s="81">
        <v>1996</v>
      </c>
      <c r="G20" s="81">
        <v>1997</v>
      </c>
      <c r="H20" s="81">
        <v>1998</v>
      </c>
      <c r="I20" s="81">
        <v>1999</v>
      </c>
      <c r="J20" s="81">
        <v>2000</v>
      </c>
      <c r="K20" s="81">
        <v>2001</v>
      </c>
      <c r="L20" s="81">
        <v>2002</v>
      </c>
      <c r="M20" s="81">
        <v>2003</v>
      </c>
      <c r="N20" s="81">
        <v>2004</v>
      </c>
      <c r="O20" s="81">
        <v>2005</v>
      </c>
      <c r="P20" s="81">
        <v>2006</v>
      </c>
      <c r="Q20" s="81">
        <v>2007</v>
      </c>
      <c r="R20" s="81">
        <v>2008</v>
      </c>
      <c r="S20" s="81">
        <v>2009</v>
      </c>
      <c r="T20" s="81">
        <v>2010</v>
      </c>
      <c r="U20" s="81">
        <v>2011</v>
      </c>
      <c r="V20" s="81">
        <v>2012</v>
      </c>
      <c r="W20" s="81">
        <v>2013</v>
      </c>
      <c r="X20" s="81">
        <v>2014</v>
      </c>
      <c r="Y20" s="82"/>
      <c r="Z20" s="82"/>
      <c r="AA20" s="82"/>
    </row>
    <row r="21" spans="1:50">
      <c r="A21" s="75" t="s">
        <v>110</v>
      </c>
      <c r="B21" s="76">
        <f>IF(VLOOKUP($B$8,établissements!$A:$AY,28,0)=0,"-",VLOOKUP($B$8,établissements!$A:$AY,28,0))</f>
        <v>35</v>
      </c>
      <c r="C21" s="76">
        <f>IF(VLOOKUP($B$8,établissements!$A:$AY,29,0)=0,"-",VLOOKUP($B$8,établissements!$A:$AY,29,0))</f>
        <v>34</v>
      </c>
      <c r="D21" s="76">
        <f>IF(VLOOKUP($B$8,établissements!$A:$AY,30,0)=0,"-",VLOOKUP($B$8,établissements!$A:$AY,30,0))</f>
        <v>35</v>
      </c>
      <c r="E21" s="76">
        <f>IF(VLOOKUP($B$8,établissements!$A:$AY,31,0)=0,"-",VLOOKUP($B$8,établissements!$A:$AY,31,0))</f>
        <v>36</v>
      </c>
      <c r="F21" s="76">
        <f>IF(VLOOKUP($B$8,établissements!$A:$AY,32,0)=0,"-",VLOOKUP($B$8,établissements!$A:$AY,32,0))</f>
        <v>36</v>
      </c>
      <c r="G21" s="76">
        <f>IF(VLOOKUP($B$8,établissements!$A:$AY,33,0)=0,"-",VLOOKUP($B$8,établissements!$A:$AY,33,0))</f>
        <v>36</v>
      </c>
      <c r="H21" s="76">
        <f>IF(VLOOKUP($B$8,établissements!$A:$AY,34,0)=0,"-",VLOOKUP($B$8,établissements!$A:$AY,34,0))</f>
        <v>32</v>
      </c>
      <c r="I21" s="76">
        <f>IF(VLOOKUP($B$8,établissements!$A:$AY,35,0)=0,"-",VLOOKUP($B$8,établissements!$A:$AY,35,0))</f>
        <v>34</v>
      </c>
      <c r="J21" s="76">
        <f>IF(VLOOKUP($B$8,établissements!$A:$AY,36,0)=0,"-",VLOOKUP($B$8,établissements!$A:$AY,36,0))</f>
        <v>34</v>
      </c>
      <c r="K21" s="76">
        <f>IF(VLOOKUP($B$8,établissements!$A:$AY,37,0)=0,"-",VLOOKUP($B$8,établissements!$A:$AY,37,0))</f>
        <v>33</v>
      </c>
      <c r="L21" s="76">
        <f>IF(VLOOKUP($B$8,établissements!$A:$AY,38,0)=0,"-",VLOOKUP($B$8,établissements!$A:$AY,38,0))</f>
        <v>33</v>
      </c>
      <c r="M21" s="76">
        <f>IF(VLOOKUP($B$8,établissements!$A:$AY,39,0)=0,"-",VLOOKUP($B$8,établissements!$A:$AY,39,0))</f>
        <v>33</v>
      </c>
      <c r="N21" s="76">
        <f>IF(VLOOKUP($B$8,établissements!$A:$AY,40,0)=0,"-",VLOOKUP($B$8,établissements!$A:$AY,40,0))</f>
        <v>31</v>
      </c>
      <c r="O21" s="76">
        <f>IF(VLOOKUP($B$8,établissements!$A:$AY,41,0)=0,"-",VLOOKUP($B$8,établissements!$A:$AY,41,0))</f>
        <v>31</v>
      </c>
      <c r="P21" s="76">
        <f>IF(VLOOKUP($B$8,établissements!$A:$AY,42,0)=0,"-",VLOOKUP($B$8,établissements!$A:$AY,42,0))</f>
        <v>32</v>
      </c>
      <c r="Q21" s="76">
        <f>IF(VLOOKUP($B$8,établissements!$A:$AY,43,0)=0,"-",VLOOKUP($B$8,établissements!$A:$AY,43,0))</f>
        <v>33</v>
      </c>
      <c r="R21" s="76">
        <f>IF(VLOOKUP($B$8,établissements!$A:$AY,44,0)=0,"-",VLOOKUP($B$8,établissements!$A:$AY,44,0))</f>
        <v>32</v>
      </c>
      <c r="S21" s="76">
        <f>IF(VLOOKUP($B$8,établissements!$A:$AY,45,0)=0,"-",VLOOKUP($B$8,établissements!$A:$AY,45,0))</f>
        <v>33</v>
      </c>
      <c r="T21" s="76">
        <f>IF(VLOOKUP($B$8,établissements!$A:$AY,46,0)=0,"-",VLOOKUP($B$8,établissements!$A:$AY,46,0))</f>
        <v>32</v>
      </c>
      <c r="U21" s="76">
        <f>IF(VLOOKUP($B$8,établissements!$A:$AY,47,0)=0,"-",VLOOKUP($B$8,établissements!$A:$AY,47,0))</f>
        <v>33</v>
      </c>
      <c r="V21" s="76">
        <f>IF(VLOOKUP($B$8,établissements!$A:$AY,48,0)=0,"-",VLOOKUP($B$8,établissements!$A:$AY,48,0))</f>
        <v>32</v>
      </c>
      <c r="W21" s="76">
        <f>IF(VLOOKUP($B$8,établissements!$A:$AY,49,0)=0,"-",VLOOKUP($B$8,établissements!$A:$AY,49,0))</f>
        <v>35</v>
      </c>
      <c r="X21" s="76">
        <f>IF(VLOOKUP($B$8,établissements!$A:$AY,50,0)=0,"-",VLOOKUP($B$8,établissements!$A:$AY,50,0))</f>
        <v>37</v>
      </c>
      <c r="Y21" s="76"/>
      <c r="Z21" s="76"/>
      <c r="AA21" s="76"/>
      <c r="AB21" s="75"/>
      <c r="AC21" s="75"/>
      <c r="AD21" s="75"/>
      <c r="AE21" s="75"/>
      <c r="AF21" s="75"/>
      <c r="AG21" s="75"/>
      <c r="AH21" s="75"/>
      <c r="AI21" s="75"/>
      <c r="AJ21" s="75"/>
      <c r="AK21" s="75"/>
      <c r="AL21" s="75"/>
      <c r="AM21" s="75"/>
      <c r="AN21" s="75"/>
      <c r="AO21" s="75"/>
      <c r="AP21" s="75"/>
      <c r="AQ21" s="75"/>
      <c r="AR21" s="75"/>
      <c r="AS21" s="75"/>
      <c r="AT21" s="75"/>
      <c r="AU21" s="75"/>
      <c r="AV21" s="75"/>
      <c r="AW21" s="75"/>
      <c r="AX21" s="75"/>
    </row>
    <row r="22" spans="1:50">
      <c r="A22" s="75" t="s">
        <v>104</v>
      </c>
      <c r="B22" s="76">
        <f>IF(VLOOKUP($B$8,écrans!$A:$AY,28,0)=0,"-",VLOOKUP($B$8,écrans!$A:$AY,28,0))</f>
        <v>85</v>
      </c>
      <c r="C22" s="76">
        <f>IF(VLOOKUP($B$8,écrans!$A:$AY,29,0)=0,"-",VLOOKUP($B$8,écrans!$A:$AY,29,0))</f>
        <v>80</v>
      </c>
      <c r="D22" s="76">
        <f>IF(VLOOKUP($B$8,écrans!$A:$AY,30,0)=0,"-",VLOOKUP($B$8,écrans!$A:$AY,30,0))</f>
        <v>84</v>
      </c>
      <c r="E22" s="76">
        <f>IF(VLOOKUP($B$8,écrans!$A:$AY,31,0)=0,"-",VLOOKUP($B$8,écrans!$A:$AY,31,0))</f>
        <v>88</v>
      </c>
      <c r="F22" s="76">
        <f>IF(VLOOKUP($B$8,écrans!$A:$AY,32,0)=0,"-",VLOOKUP($B$8,écrans!$A:$AY,32,0))</f>
        <v>88</v>
      </c>
      <c r="G22" s="76">
        <f>IF(VLOOKUP($B$8,écrans!$A:$AY,33,0)=0,"-",VLOOKUP($B$8,écrans!$A:$AY,33,0))</f>
        <v>88</v>
      </c>
      <c r="H22" s="76">
        <f>IF(VLOOKUP($B$8,écrans!$A:$AY,34,0)=0,"-",VLOOKUP($B$8,écrans!$A:$AY,34,0))</f>
        <v>84</v>
      </c>
      <c r="I22" s="76">
        <f>IF(VLOOKUP($B$8,écrans!$A:$AY,35,0)=0,"-",VLOOKUP($B$8,écrans!$A:$AY,35,0))</f>
        <v>117</v>
      </c>
      <c r="J22" s="76">
        <f>IF(VLOOKUP($B$8,écrans!$A:$AY,36,0)=0,"-",VLOOKUP($B$8,écrans!$A:$AY,36,0))</f>
        <v>134</v>
      </c>
      <c r="K22" s="76">
        <f>IF(VLOOKUP($B$8,écrans!$A:$AY,37,0)=0,"-",VLOOKUP($B$8,écrans!$A:$AY,37,0))</f>
        <v>127</v>
      </c>
      <c r="L22" s="76">
        <f>IF(VLOOKUP($B$8,écrans!$A:$AY,38,0)=0,"-",VLOOKUP($B$8,écrans!$A:$AY,38,0))</f>
        <v>127</v>
      </c>
      <c r="M22" s="76">
        <f>IF(VLOOKUP($B$8,écrans!$A:$AY,39,0)=0,"-",VLOOKUP($B$8,écrans!$A:$AY,39,0))</f>
        <v>119</v>
      </c>
      <c r="N22" s="76">
        <f>IF(VLOOKUP($B$8,écrans!$A:$AY,40,0)=0,"-",VLOOKUP($B$8,écrans!$A:$AY,40,0))</f>
        <v>112</v>
      </c>
      <c r="O22" s="76">
        <f>IF(VLOOKUP($B$8,écrans!$A:$AY,41,0)=0,"-",VLOOKUP($B$8,écrans!$A:$AY,41,0))</f>
        <v>112</v>
      </c>
      <c r="P22" s="76">
        <f>IF(VLOOKUP($B$8,écrans!$A:$AY,42,0)=0,"-",VLOOKUP($B$8,écrans!$A:$AY,42,0))</f>
        <v>124</v>
      </c>
      <c r="Q22" s="76">
        <f>IF(VLOOKUP($B$8,écrans!$A:$AY,43,0)=0,"-",VLOOKUP($B$8,écrans!$A:$AY,43,0))</f>
        <v>131</v>
      </c>
      <c r="R22" s="76">
        <f>IF(VLOOKUP($B$8,écrans!$A:$AY,44,0)=0,"-",VLOOKUP($B$8,écrans!$A:$AY,44,0))</f>
        <v>131</v>
      </c>
      <c r="S22" s="76">
        <f>IF(VLOOKUP($B$8,écrans!$A:$AY,45,0)=0,"-",VLOOKUP($B$8,écrans!$A:$AY,45,0))</f>
        <v>133</v>
      </c>
      <c r="T22" s="76">
        <f>IF(VLOOKUP($B$8,écrans!$A:$AY,46,0)=0,"-",VLOOKUP($B$8,écrans!$A:$AY,46,0))</f>
        <v>131</v>
      </c>
      <c r="U22" s="76">
        <f>IF(VLOOKUP($B$8,écrans!$A:$AY,47,0)=0,"-",VLOOKUP($B$8,écrans!$A:$AY,47,0))</f>
        <v>140</v>
      </c>
      <c r="V22" s="76">
        <f>IF(VLOOKUP($B$8,écrans!$A:$AY,48,0)=0,"-",VLOOKUP($B$8,écrans!$A:$AY,48,0))</f>
        <v>139</v>
      </c>
      <c r="W22" s="76">
        <f>IF(VLOOKUP($B$8,écrans!$A:$AY,49,0)=0,"-",VLOOKUP($B$8,écrans!$A:$AY,49,0))</f>
        <v>143</v>
      </c>
      <c r="X22" s="76">
        <f>IF(VLOOKUP($B$8,écrans!$A:$AY,50,0)=0,"-",VLOOKUP($B$8,écrans!$A:$AY,50,0))</f>
        <v>145</v>
      </c>
      <c r="Y22" s="76"/>
      <c r="Z22" s="76"/>
      <c r="AA22" s="76"/>
      <c r="AB22" s="75"/>
      <c r="AC22" s="75"/>
      <c r="AD22" s="75"/>
      <c r="AE22" s="75"/>
      <c r="AF22" s="75"/>
      <c r="AG22" s="75"/>
      <c r="AH22" s="75"/>
      <c r="AI22" s="75"/>
      <c r="AJ22" s="75"/>
      <c r="AK22" s="75"/>
      <c r="AL22" s="75"/>
      <c r="AM22" s="75"/>
      <c r="AN22" s="75"/>
      <c r="AO22" s="75"/>
      <c r="AP22" s="75"/>
      <c r="AQ22" s="75"/>
      <c r="AR22" s="75"/>
      <c r="AS22" s="75"/>
      <c r="AT22" s="75"/>
      <c r="AU22" s="75"/>
      <c r="AV22" s="75"/>
      <c r="AW22" s="75"/>
      <c r="AX22" s="75"/>
    </row>
    <row r="23" spans="1:50">
      <c r="A23" s="75" t="s">
        <v>105</v>
      </c>
      <c r="B23" s="77">
        <f>IF(VLOOKUP($B$8,fauteuils!$A:$AY,28,0)=0,"-",VLOOKUP($B$8,fauteuils!$A:$AY,28,0))</f>
        <v>16713</v>
      </c>
      <c r="C23" s="77">
        <f>IF(VLOOKUP($B$8,fauteuils!$A:$AY,29,0)=0,"-",VLOOKUP($B$8,fauteuils!$A:$AY,29,0))</f>
        <v>15376</v>
      </c>
      <c r="D23" s="77">
        <f>IF(VLOOKUP($B$8,fauteuils!$A:$AY,30,0)=0,"-",VLOOKUP($B$8,fauteuils!$A:$AY,30,0))</f>
        <v>15558</v>
      </c>
      <c r="E23" s="77">
        <f>IF(VLOOKUP($B$8,fauteuils!$A:$AY,31,0)=0,"-",VLOOKUP($B$8,fauteuils!$A:$AY,31,0))</f>
        <v>16478</v>
      </c>
      <c r="F23" s="77">
        <f>IF(VLOOKUP($B$8,fauteuils!$A:$AY,32,0)=0,"-",VLOOKUP($B$8,fauteuils!$A:$AY,32,0))</f>
        <v>16478</v>
      </c>
      <c r="G23" s="77">
        <f>IF(VLOOKUP($B$8,fauteuils!$A:$AY,33,0)=0,"-",VLOOKUP($B$8,fauteuils!$A:$AY,33,0))</f>
        <v>16136</v>
      </c>
      <c r="H23" s="77">
        <f>IF(VLOOKUP($B$8,fauteuils!$A:$AY,34,0)=0,"-",VLOOKUP($B$8,fauteuils!$A:$AY,34,0))</f>
        <v>15606</v>
      </c>
      <c r="I23" s="77">
        <f>IF(VLOOKUP($B$8,fauteuils!$A:$AY,35,0)=0,"-",VLOOKUP($B$8,fauteuils!$A:$AY,35,0))</f>
        <v>23514</v>
      </c>
      <c r="J23" s="77">
        <f>IF(VLOOKUP($B$8,fauteuils!$A:$AY,36,0)=0,"-",VLOOKUP($B$8,fauteuils!$A:$AY,36,0))</f>
        <v>29137</v>
      </c>
      <c r="K23" s="77">
        <f>IF(VLOOKUP($B$8,fauteuils!$A:$AY,37,0)=0,"-",VLOOKUP($B$8,fauteuils!$A:$AY,37,0))</f>
        <v>27813</v>
      </c>
      <c r="L23" s="77">
        <f>IF(VLOOKUP($B$8,fauteuils!$A:$AY,38,0)=0,"-",VLOOKUP($B$8,fauteuils!$A:$AY,38,0))</f>
        <v>27813</v>
      </c>
      <c r="M23" s="77">
        <f>IF(VLOOKUP($B$8,fauteuils!$A:$AY,39,0)=0,"-",VLOOKUP($B$8,fauteuils!$A:$AY,39,0))</f>
        <v>26249</v>
      </c>
      <c r="N23" s="77">
        <f>IF(VLOOKUP($B$8,fauteuils!$A:$AY,40,0)=0,"-",VLOOKUP($B$8,fauteuils!$A:$AY,40,0))</f>
        <v>24644</v>
      </c>
      <c r="O23" s="77">
        <f>IF(VLOOKUP($B$8,fauteuils!$A:$AY,41,0)=0,"-",VLOOKUP($B$8,fauteuils!$A:$AY,41,0))</f>
        <v>24236</v>
      </c>
      <c r="P23" s="77">
        <f>IF(VLOOKUP($B$8,fauteuils!$A:$AY,42,0)=0,"-",VLOOKUP($B$8,fauteuils!$A:$AY,42,0))</f>
        <v>26694</v>
      </c>
      <c r="Q23" s="77">
        <f>IF(VLOOKUP($B$8,fauteuils!$A:$AY,43,0)=0,"-",VLOOKUP($B$8,fauteuils!$A:$AY,43,0))</f>
        <v>27356</v>
      </c>
      <c r="R23" s="77">
        <f>IF(VLOOKUP($B$8,fauteuils!$A:$AY,44,0)=0,"-",VLOOKUP($B$8,fauteuils!$A:$AY,44,0))</f>
        <v>27305</v>
      </c>
      <c r="S23" s="77">
        <f>IF(VLOOKUP($B$8,fauteuils!$A:$AY,45,0)=0,"-",VLOOKUP($B$8,fauteuils!$A:$AY,45,0))</f>
        <v>27717</v>
      </c>
      <c r="T23" s="77">
        <f>IF(VLOOKUP($B$8,fauteuils!$A:$AY,46,0)=0,"-",VLOOKUP($B$8,fauteuils!$A:$AY,46,0))</f>
        <v>27213</v>
      </c>
      <c r="U23" s="77">
        <f>IF(VLOOKUP($B$8,fauteuils!$A:$AY,47,0)=0,"-",VLOOKUP($B$8,fauteuils!$A:$AY,47,0))</f>
        <v>28942</v>
      </c>
      <c r="V23" s="77">
        <f>IF(VLOOKUP($B$8,fauteuils!$A:$AY,48,0)=0,"-",VLOOKUP($B$8,fauteuils!$A:$AY,48,0))</f>
        <v>28862</v>
      </c>
      <c r="W23" s="77">
        <f>IF(VLOOKUP($B$8,fauteuils!$A:$AY,49,0)=0,"-",VLOOKUP($B$8,fauteuils!$A:$AY,49,0))</f>
        <v>29503</v>
      </c>
      <c r="X23" s="77">
        <f>IF(VLOOKUP($B$8,fauteuils!$A:$AY,50,0)=0,"-",VLOOKUP($B$8,fauteuils!$A:$AY,50,0))</f>
        <v>29942</v>
      </c>
      <c r="Y23" s="76"/>
      <c r="Z23" s="76"/>
      <c r="AA23" s="76"/>
      <c r="AB23" s="75"/>
      <c r="AC23" s="75"/>
      <c r="AD23" s="75"/>
      <c r="AE23" s="75"/>
      <c r="AF23" s="75"/>
      <c r="AG23" s="75"/>
      <c r="AH23" s="75"/>
      <c r="AI23" s="75"/>
      <c r="AJ23" s="75"/>
      <c r="AK23" s="75"/>
      <c r="AL23" s="75"/>
      <c r="AM23" s="75"/>
      <c r="AN23" s="75"/>
      <c r="AO23" s="75"/>
      <c r="AP23" s="75"/>
      <c r="AQ23" s="75"/>
      <c r="AR23" s="75"/>
      <c r="AS23" s="75"/>
      <c r="AT23" s="75"/>
      <c r="AU23" s="75"/>
      <c r="AV23" s="75"/>
      <c r="AW23" s="75"/>
      <c r="AX23" s="75"/>
    </row>
    <row r="24" spans="1:50">
      <c r="A24" s="75" t="s">
        <v>111</v>
      </c>
      <c r="B24" s="76" t="str">
        <f>IF(VLOOKUP($B$8,multiplexes!$A:$AY,28,0)=0,"-",VLOOKUP($B$8,multiplexes!$A:$AY,28,0))</f>
        <v>-</v>
      </c>
      <c r="C24" s="76" t="str">
        <f>IF(VLOOKUP($B$8,multiplexes!$A:$AY,29,0)=0,"-",VLOOKUP($B$8,multiplexes!$A:$AY,29,0))</f>
        <v>-</v>
      </c>
      <c r="D24" s="76">
        <f>IF(VLOOKUP($B$8,multiplexes!$A:$AY,30,0)=0,"-",VLOOKUP($B$8,multiplexes!$A:$AY,30,0))</f>
        <v>1</v>
      </c>
      <c r="E24" s="76">
        <f>IF(VLOOKUP($B$8,multiplexes!$A:$AY,31,0)=0,"-",VLOOKUP($B$8,multiplexes!$A:$AY,31,0))</f>
        <v>2</v>
      </c>
      <c r="F24" s="76">
        <f>IF(VLOOKUP($B$8,multiplexes!$A:$AY,32,0)=0,"-",VLOOKUP($B$8,multiplexes!$A:$AY,32,0))</f>
        <v>2</v>
      </c>
      <c r="G24" s="76">
        <f>IF(VLOOKUP($B$8,multiplexes!$A:$AY,33,0)=0,"-",VLOOKUP($B$8,multiplexes!$A:$AY,33,0))</f>
        <v>2</v>
      </c>
      <c r="H24" s="76">
        <f>IF(VLOOKUP($B$8,multiplexes!$A:$AY,34,0)=0,"-",VLOOKUP($B$8,multiplexes!$A:$AY,34,0))</f>
        <v>2</v>
      </c>
      <c r="I24" s="76">
        <f>IF(VLOOKUP($B$8,multiplexes!$A:$AY,35,0)=0,"-",VLOOKUP($B$8,multiplexes!$A:$AY,35,0))</f>
        <v>5</v>
      </c>
      <c r="J24" s="76">
        <f>IF(VLOOKUP($B$8,multiplexes!$A:$AY,36,0)=0,"-",VLOOKUP($B$8,multiplexes!$A:$AY,36,0))</f>
        <v>6</v>
      </c>
      <c r="K24" s="76">
        <f>IF(VLOOKUP($B$8,multiplexes!$A:$AY,37,0)=0,"-",VLOOKUP($B$8,multiplexes!$A:$AY,37,0))</f>
        <v>6</v>
      </c>
      <c r="L24" s="76">
        <f>IF(VLOOKUP($B$8,multiplexes!$A:$AY,38,0)=0,"-",VLOOKUP($B$8,multiplexes!$A:$AY,38,0))</f>
        <v>6</v>
      </c>
      <c r="M24" s="76">
        <f>IF(VLOOKUP($B$8,multiplexes!$A:$AY,39,0)=0,"-",VLOOKUP($B$8,multiplexes!$A:$AY,39,0))</f>
        <v>5</v>
      </c>
      <c r="N24" s="76">
        <f>IF(VLOOKUP($B$8,multiplexes!$A:$AY,40,0)=0,"-",VLOOKUP($B$8,multiplexes!$A:$AY,40,0))</f>
        <v>5</v>
      </c>
      <c r="O24" s="76">
        <f>IF(VLOOKUP($B$8,multiplexes!$A:$AY,41,0)=0,"-",VLOOKUP($B$8,multiplexes!$A:$AY,41,0))</f>
        <v>5</v>
      </c>
      <c r="P24" s="76">
        <f>IF(VLOOKUP($B$8,multiplexes!$A:$AY,42,0)=0,"-",VLOOKUP($B$8,multiplexes!$A:$AY,42,0))</f>
        <v>6</v>
      </c>
      <c r="Q24" s="76">
        <f>IF(VLOOKUP($B$8,multiplexes!$A:$AY,43,0)=0,"-",VLOOKUP($B$8,multiplexes!$A:$AY,43,0))</f>
        <v>7</v>
      </c>
      <c r="R24" s="76">
        <f>IF(VLOOKUP($B$8,multiplexes!$A:$AY,44,0)=0,"-",VLOOKUP($B$8,multiplexes!$A:$AY,44,0))</f>
        <v>6</v>
      </c>
      <c r="S24" s="76">
        <f>IF(VLOOKUP($B$8,multiplexes!$A:$AY,45,0)=0,"-",VLOOKUP($B$8,multiplexes!$A:$AY,45,0))</f>
        <v>6</v>
      </c>
      <c r="T24" s="76">
        <f>IF(VLOOKUP($B$8,multiplexes!$A:$AY,46,0)=0,"-",VLOOKUP($B$8,multiplexes!$A:$AY,46,0))</f>
        <v>6</v>
      </c>
      <c r="U24" s="76">
        <f>IF(VLOOKUP($B$8,multiplexes!$A:$AY,47,0)=0,"-",VLOOKUP($B$8,multiplexes!$A:$AY,47,0))</f>
        <v>7</v>
      </c>
      <c r="V24" s="76">
        <f>IF(VLOOKUP($B$8,multiplexes!$A:$AY,48,0)=0,"-",VLOOKUP($B$8,multiplexes!$A:$AY,48,0))</f>
        <v>7</v>
      </c>
      <c r="W24" s="76">
        <f>IF(VLOOKUP($B$8,multiplexes!$A:$AY,49,0)=0,"-",VLOOKUP($B$8,multiplexes!$A:$AY,49,0))</f>
        <v>7</v>
      </c>
      <c r="X24" s="76">
        <f>IF(VLOOKUP($B$8,multiplexes!$A:$AY,50,0)=0,"-",VLOOKUP($B$8,multiplexes!$A:$AY,50,0))</f>
        <v>7</v>
      </c>
      <c r="Y24" s="76"/>
      <c r="Z24" s="76"/>
      <c r="AA24" s="76"/>
      <c r="AB24" s="75"/>
      <c r="AC24" s="75"/>
      <c r="AD24" s="75"/>
      <c r="AE24" s="75"/>
      <c r="AF24" s="75"/>
      <c r="AG24" s="75"/>
      <c r="AH24" s="75"/>
      <c r="AI24" s="75"/>
      <c r="AJ24" s="75"/>
      <c r="AK24" s="75"/>
      <c r="AL24" s="75"/>
      <c r="AM24" s="75"/>
      <c r="AN24" s="75"/>
      <c r="AO24" s="75"/>
      <c r="AP24" s="75"/>
      <c r="AQ24" s="75"/>
      <c r="AR24" s="75"/>
      <c r="AS24" s="75"/>
      <c r="AT24" s="75"/>
      <c r="AU24" s="75"/>
      <c r="AV24" s="75"/>
      <c r="AW24" s="75"/>
      <c r="AX24" s="75"/>
    </row>
    <row r="25" spans="1:50">
      <c r="A25" s="75" t="s">
        <v>112</v>
      </c>
      <c r="B25" s="83">
        <f>IF(VLOOKUP($B$8,séances!$A:$AY,28,0)=0,"-",VLOOKUP($B$8,séances!$A:$AY,28,0))</f>
        <v>91899</v>
      </c>
      <c r="C25" s="83">
        <f>IF(VLOOKUP($B$8,séances!$A:$AY,29,0)=0,"-",VLOOKUP($B$8,séances!$A:$AY,29,0))</f>
        <v>87910</v>
      </c>
      <c r="D25" s="83">
        <f>IF(VLOOKUP($B$8,séances!$A:$AY,30,0)=0,"-",VLOOKUP($B$8,séances!$A:$AY,30,0))</f>
        <v>91331</v>
      </c>
      <c r="E25" s="83">
        <f>IF(VLOOKUP($B$8,séances!$A:$AY,31,0)=0,"-",VLOOKUP($B$8,séances!$A:$AY,31,0))</f>
        <v>105076</v>
      </c>
      <c r="F25" s="83">
        <f>IF(VLOOKUP($B$8,séances!$A:$AY,32,0)=0,"-",VLOOKUP($B$8,séances!$A:$AY,32,0))</f>
        <v>108371</v>
      </c>
      <c r="G25" s="83">
        <f>IF(VLOOKUP($B$8,séances!$A:$AY,33,0)=0,"-",VLOOKUP($B$8,séances!$A:$AY,33,0))</f>
        <v>110864</v>
      </c>
      <c r="H25" s="83">
        <f>IF(VLOOKUP($B$8,séances!$A:$AY,34,0)=0,"-",VLOOKUP($B$8,séances!$A:$AY,34,0))</f>
        <v>106080</v>
      </c>
      <c r="I25" s="83">
        <f>IF(VLOOKUP($B$8,séances!$A:$AY,35,0)=0,"-",VLOOKUP($B$8,séances!$A:$AY,35,0))</f>
        <v>119113</v>
      </c>
      <c r="J25" s="83">
        <f>IF(VLOOKUP($B$8,séances!$A:$AY,36,0)=0,"-",VLOOKUP($B$8,séances!$A:$AY,36,0))</f>
        <v>146165</v>
      </c>
      <c r="K25" s="83">
        <f>IF(VLOOKUP($B$8,séances!$A:$AY,37,0)=0,"-",VLOOKUP($B$8,séances!$A:$AY,37,0))</f>
        <v>177447</v>
      </c>
      <c r="L25" s="83">
        <f>IF(VLOOKUP($B$8,séances!$A:$AY,38,0)=0,"-",VLOOKUP($B$8,séances!$A:$AY,38,0))</f>
        <v>167025</v>
      </c>
      <c r="M25" s="83">
        <f>IF(VLOOKUP($B$8,séances!$A:$AY,39,0)=0,"-",VLOOKUP($B$8,séances!$A:$AY,39,0))</f>
        <v>162741</v>
      </c>
      <c r="N25" s="83">
        <f>IF(VLOOKUP($B$8,séances!$A:$AY,40,0)=0,"-",VLOOKUP($B$8,séances!$A:$AY,40,0))</f>
        <v>159261</v>
      </c>
      <c r="O25" s="83">
        <f>IF(VLOOKUP($B$8,séances!$A:$AY,41,0)=0,"-",VLOOKUP($B$8,séances!$A:$AY,41,0))</f>
        <v>160451</v>
      </c>
      <c r="P25" s="83">
        <f>IF(VLOOKUP($B$8,séances!$A:$AY,42,0)=0,"-",VLOOKUP($B$8,séances!$A:$AY,42,0))</f>
        <v>161108</v>
      </c>
      <c r="Q25" s="83">
        <f>IF(VLOOKUP($B$8,séances!$A:$AY,43,0)=0,"-",VLOOKUP($B$8,séances!$A:$AY,43,0))</f>
        <v>185387</v>
      </c>
      <c r="R25" s="83">
        <f>IF(VLOOKUP($B$8,séances!$A:$AY,44,0)=0,"-",VLOOKUP($B$8,séances!$A:$AY,44,0))</f>
        <v>203524</v>
      </c>
      <c r="S25" s="83">
        <f>IF(VLOOKUP($B$8,séances!$A:$AY,45,0)=0,"-",VLOOKUP($B$8,séances!$A:$AY,45,0))</f>
        <v>201137</v>
      </c>
      <c r="T25" s="83">
        <f>IF(VLOOKUP($B$8,séances!$A:$AY,46,0)=0,"-",VLOOKUP($B$8,séances!$A:$AY,46,0))</f>
        <v>200864</v>
      </c>
      <c r="U25" s="83">
        <f>IF(VLOOKUP($B$8,séances!$A:$AY,47,0)=0,"-",VLOOKUP($B$8,séances!$A:$AY,47,0))</f>
        <v>206582</v>
      </c>
      <c r="V25" s="83">
        <f>IF(VLOOKUP($B$8,séances!$A:$AY,48,0)=0,"-",VLOOKUP($B$8,séances!$A:$AY,48,0))</f>
        <v>223818</v>
      </c>
      <c r="W25" s="83">
        <f>IF(VLOOKUP($B$8,séances!$A:$AY,49,0)=0,"-",VLOOKUP($B$8,séances!$A:$AY,49,0))</f>
        <v>225120</v>
      </c>
      <c r="X25" s="83">
        <f>IF(VLOOKUP($B$8,séances!$A:$AY,50,0)=0,"-",VLOOKUP($B$8,séances!$A:$AY,50,0))</f>
        <v>225952</v>
      </c>
      <c r="Y25" s="76"/>
      <c r="Z25" s="76"/>
      <c r="AA25" s="76"/>
      <c r="AB25" s="75"/>
      <c r="AC25" s="75"/>
      <c r="AD25" s="75"/>
      <c r="AE25" s="75"/>
      <c r="AF25" s="75"/>
      <c r="AG25" s="75"/>
      <c r="AH25" s="75"/>
      <c r="AI25" s="75"/>
      <c r="AJ25" s="75"/>
      <c r="AK25" s="75"/>
      <c r="AL25" s="75"/>
      <c r="AM25" s="75"/>
      <c r="AN25" s="75"/>
      <c r="AO25" s="75"/>
      <c r="AP25" s="75"/>
      <c r="AQ25" s="75"/>
      <c r="AR25" s="75"/>
      <c r="AS25" s="75"/>
      <c r="AT25" s="75"/>
      <c r="AU25" s="75"/>
      <c r="AV25" s="75"/>
      <c r="AW25" s="75"/>
      <c r="AX25" s="75"/>
    </row>
    <row r="26" spans="1:50">
      <c r="A26" s="75" t="s">
        <v>106</v>
      </c>
      <c r="B26" s="78">
        <f>IF(VLOOKUP($B$8,entrées!$A:$AY,28,0)=0,"-",VLOOKUP($B$8,entrées!$A:$AY,28,0))</f>
        <v>2879956</v>
      </c>
      <c r="C26" s="78">
        <f>IF(VLOOKUP($B$8,entrées!$A:$AY,29,0)=0,"-",VLOOKUP($B$8,entrées!$A:$AY,29,0))</f>
        <v>3230005</v>
      </c>
      <c r="D26" s="78">
        <f>IF(VLOOKUP($B$8,entrées!$A:$AY,30,0)=0,"-",VLOOKUP($B$8,entrées!$A:$AY,30,0))</f>
        <v>3012704</v>
      </c>
      <c r="E26" s="78">
        <f>IF(VLOOKUP($B$8,entrées!$A:$AY,31,0)=0,"-",VLOOKUP($B$8,entrées!$A:$AY,31,0))</f>
        <v>3234170</v>
      </c>
      <c r="F26" s="78">
        <f>IF(VLOOKUP($B$8,entrées!$A:$AY,32,0)=0,"-",VLOOKUP($B$8,entrées!$A:$AY,32,0))</f>
        <v>3292639</v>
      </c>
      <c r="G26" s="78">
        <f>IF(VLOOKUP($B$8,entrées!$A:$AY,33,0)=0,"-",VLOOKUP($B$8,entrées!$A:$AY,33,0))</f>
        <v>3608882</v>
      </c>
      <c r="H26" s="78">
        <f>IF(VLOOKUP($B$8,entrées!$A:$AY,34,0)=0,"-",VLOOKUP($B$8,entrées!$A:$AY,34,0))</f>
        <v>3965045</v>
      </c>
      <c r="I26" s="78">
        <f>IF(VLOOKUP($B$8,entrées!$A:$AY,35,0)=0,"-",VLOOKUP($B$8,entrées!$A:$AY,35,0))</f>
        <v>3741905</v>
      </c>
      <c r="J26" s="78">
        <f>IF(VLOOKUP($B$8,entrées!$A:$AY,36,0)=0,"-",VLOOKUP($B$8,entrées!$A:$AY,36,0))</f>
        <v>4486173</v>
      </c>
      <c r="K26" s="78">
        <f>IF(VLOOKUP($B$8,entrées!$A:$AY,37,0)=0,"-",VLOOKUP($B$8,entrées!$A:$AY,37,0))</f>
        <v>5441013</v>
      </c>
      <c r="L26" s="78">
        <f>IF(VLOOKUP($B$8,entrées!$A:$AY,38,0)=0,"-",VLOOKUP($B$8,entrées!$A:$AY,38,0))</f>
        <v>5305226</v>
      </c>
      <c r="M26" s="78">
        <f>IF(VLOOKUP($B$8,entrées!$A:$AY,39,0)=0,"-",VLOOKUP($B$8,entrées!$A:$AY,39,0))</f>
        <v>4859431</v>
      </c>
      <c r="N26" s="78">
        <f>IF(VLOOKUP($B$8,entrées!$A:$AY,40,0)=0,"-",VLOOKUP($B$8,entrées!$A:$AY,40,0))</f>
        <v>5424749</v>
      </c>
      <c r="O26" s="78">
        <f>IF(VLOOKUP($B$8,entrées!$A:$AY,41,0)=0,"-",VLOOKUP($B$8,entrées!$A:$AY,41,0))</f>
        <v>4846432</v>
      </c>
      <c r="P26" s="78">
        <f>IF(VLOOKUP($B$8,entrées!$A:$AY,42,0)=0,"-",VLOOKUP($B$8,entrées!$A:$AY,42,0))</f>
        <v>4985894</v>
      </c>
      <c r="Q26" s="78">
        <f>IF(VLOOKUP($B$8,entrées!$A:$AY,43,0)=0,"-",VLOOKUP($B$8,entrées!$A:$AY,43,0))</f>
        <v>4926032</v>
      </c>
      <c r="R26" s="78">
        <f>IF(VLOOKUP($B$8,entrées!$A:$AY,44,0)=0,"-",VLOOKUP($B$8,entrées!$A:$AY,44,0))</f>
        <v>5305092</v>
      </c>
      <c r="S26" s="78">
        <f>IF(VLOOKUP($B$8,entrées!$A:$AY,45,0)=0,"-",VLOOKUP($B$8,entrées!$A:$AY,45,0))</f>
        <v>5722046</v>
      </c>
      <c r="T26" s="78">
        <f>IF(VLOOKUP($B$8,entrées!$A:$AY,46,0)=0,"-",VLOOKUP($B$8,entrées!$A:$AY,46,0))</f>
        <v>5733786</v>
      </c>
      <c r="U26" s="78">
        <f>IF(VLOOKUP($B$8,entrées!$A:$AY,47,0)=0,"-",VLOOKUP($B$8,entrées!$A:$AY,47,0))</f>
        <v>6087059</v>
      </c>
      <c r="V26" s="78">
        <f>IF(VLOOKUP($B$8,entrées!$A:$AY,48,0)=0,"-",VLOOKUP($B$8,entrées!$A:$AY,48,0))</f>
        <v>5829892</v>
      </c>
      <c r="W26" s="78">
        <f>IF(VLOOKUP($B$8,entrées!$A:$AY,49,0)=0,"-",VLOOKUP($B$8,entrées!$A:$AY,49,0))</f>
        <v>5475304</v>
      </c>
      <c r="X26" s="78">
        <f>IF(VLOOKUP($B$8,entrées!$A:$AY,50,0)=0,"-",VLOOKUP($B$8,entrées!$A:$AY,50,0))</f>
        <v>5759991</v>
      </c>
      <c r="Y26" s="76"/>
      <c r="Z26" s="76"/>
      <c r="AA26" s="76"/>
      <c r="AB26" s="75"/>
      <c r="AC26" s="75"/>
      <c r="AD26" s="75"/>
      <c r="AE26" s="75"/>
      <c r="AF26" s="75"/>
      <c r="AG26" s="75"/>
      <c r="AH26" s="75"/>
      <c r="AI26" s="75"/>
      <c r="AJ26" s="75"/>
      <c r="AK26" s="75"/>
      <c r="AL26" s="75"/>
      <c r="AM26" s="75"/>
      <c r="AN26" s="75"/>
      <c r="AO26" s="75"/>
      <c r="AP26" s="75"/>
      <c r="AQ26" s="75"/>
      <c r="AR26" s="75"/>
      <c r="AS26" s="75"/>
      <c r="AT26" s="75"/>
      <c r="AU26" s="75"/>
      <c r="AV26" s="75"/>
      <c r="AW26" s="75"/>
      <c r="AX26" s="75"/>
    </row>
    <row r="27" spans="1:50">
      <c r="A27" s="75" t="s">
        <v>107</v>
      </c>
      <c r="B27" s="78">
        <f>IF(VLOOKUP($B$8,recettes!$A:$AY,28,0)=0,"-",VLOOKUP($B$8,recettes!$A:$AY,28,0))</f>
        <v>15375914.17</v>
      </c>
      <c r="C27" s="78">
        <f>IF(VLOOKUP($B$8,recettes!$A:$AY,29,0)=0,"-",VLOOKUP($B$8,recettes!$A:$AY,29,0))</f>
        <v>17179289.890000001</v>
      </c>
      <c r="D27" s="78">
        <f>IF(VLOOKUP($B$8,recettes!$A:$AY,30,0)=0,"-",VLOOKUP($B$8,recettes!$A:$AY,30,0))</f>
        <v>16338612.489999998</v>
      </c>
      <c r="E27" s="78">
        <f>IF(VLOOKUP($B$8,recettes!$A:$AY,31,0)=0,"-",VLOOKUP($B$8,recettes!$A:$AY,31,0))</f>
        <v>17792431.310000002</v>
      </c>
      <c r="F27" s="78">
        <f>IF(VLOOKUP($B$8,recettes!$A:$AY,32,0)=0,"-",VLOOKUP($B$8,recettes!$A:$AY,32,0))</f>
        <v>18070268.990000002</v>
      </c>
      <c r="G27" s="78">
        <f>IF(VLOOKUP($B$8,recettes!$A:$AY,33,0)=0,"-",VLOOKUP($B$8,recettes!$A:$AY,33,0))</f>
        <v>19585906.300000001</v>
      </c>
      <c r="H27" s="78">
        <f>IF(VLOOKUP($B$8,recettes!$A:$AY,34,0)=0,"-",VLOOKUP($B$8,recettes!$A:$AY,34,0))</f>
        <v>21857716.73</v>
      </c>
      <c r="I27" s="78">
        <f>IF(VLOOKUP($B$8,recettes!$A:$AY,35,0)=0,"-",VLOOKUP($B$8,recettes!$A:$AY,35,0))</f>
        <v>20873992.950000003</v>
      </c>
      <c r="J27" s="78">
        <f>IF(VLOOKUP($B$8,recettes!$A:$AY,36,0)=0,"-",VLOOKUP($B$8,recettes!$A:$AY,36,0))</f>
        <v>25368967.129999999</v>
      </c>
      <c r="K27" s="78">
        <f>IF(VLOOKUP($B$8,recettes!$A:$AY,37,0)=0,"-",VLOOKUP($B$8,recettes!$A:$AY,37,0))</f>
        <v>30626775.75</v>
      </c>
      <c r="L27" s="78">
        <f>IF(VLOOKUP($B$8,recettes!$A:$AY,38,0)=0,"-",VLOOKUP($B$8,recettes!$A:$AY,38,0))</f>
        <v>30501832.710000001</v>
      </c>
      <c r="M27" s="78">
        <f>IF(VLOOKUP($B$8,recettes!$A:$AY,39,0)=0,"-",VLOOKUP($B$8,recettes!$A:$AY,39,0))</f>
        <v>28323409.380000003</v>
      </c>
      <c r="N27" s="78">
        <f>IF(VLOOKUP($B$8,recettes!$A:$AY,40,0)=0,"-",VLOOKUP($B$8,recettes!$A:$AY,40,0))</f>
        <v>31779790.550000001</v>
      </c>
      <c r="O27" s="78">
        <f>IF(VLOOKUP($B$8,recettes!$A:$AY,41,0)=0,"-",VLOOKUP($B$8,recettes!$A:$AY,41,0))</f>
        <v>28547054.549999997</v>
      </c>
      <c r="P27" s="78">
        <f>IF(VLOOKUP($B$8,recettes!$A:$AY,42,0)=0,"-",VLOOKUP($B$8,recettes!$A:$AY,42,0))</f>
        <v>29883711.649999999</v>
      </c>
      <c r="Q27" s="78">
        <f>IF(VLOOKUP($B$8,recettes!$A:$AY,43,0)=0,"-",VLOOKUP($B$8,recettes!$A:$AY,43,0))</f>
        <v>29299314.479999997</v>
      </c>
      <c r="R27" s="78">
        <f>IF(VLOOKUP($B$8,recettes!$A:$AY,44,0)=0,"-",VLOOKUP($B$8,recettes!$A:$AY,44,0))</f>
        <v>31416603.23</v>
      </c>
      <c r="S27" s="78">
        <f>IF(VLOOKUP($B$8,recettes!$A:$AY,45,0)=0,"-",VLOOKUP($B$8,recettes!$A:$AY,45,0))</f>
        <v>34654385.43</v>
      </c>
      <c r="T27" s="78">
        <f>IF(VLOOKUP($B$8,recettes!$A:$AY,46,0)=0,"-",VLOOKUP($B$8,recettes!$A:$AY,46,0))</f>
        <v>35866791.390000001</v>
      </c>
      <c r="U27" s="78">
        <f>IF(VLOOKUP($B$8,recettes!$A:$AY,47,0)=0,"-",VLOOKUP($B$8,recettes!$A:$AY,47,0))</f>
        <v>37621234.170000002</v>
      </c>
      <c r="V27" s="78">
        <f>IF(VLOOKUP($B$8,recettes!$A:$AY,48,0)=0,"-",VLOOKUP($B$8,recettes!$A:$AY,48,0))</f>
        <v>36512842.980000004</v>
      </c>
      <c r="W27" s="78">
        <f>IF(VLOOKUP($B$8,recettes!$A:$AY,49,0)=0,"-",VLOOKUP($B$8,recettes!$A:$AY,49,0))</f>
        <v>34451066.670000002</v>
      </c>
      <c r="X27" s="78">
        <f>IF(VLOOKUP($B$8,recettes!$A:$AY,50,0)=0,"-",VLOOKUP($B$8,recettes!$A:$AY,50,0))</f>
        <v>35683814.799999997</v>
      </c>
      <c r="Y27" s="76"/>
      <c r="Z27" s="76"/>
      <c r="AA27" s="76"/>
      <c r="AB27" s="75"/>
      <c r="AC27" s="75"/>
      <c r="AD27" s="75"/>
      <c r="AE27" s="75"/>
      <c r="AF27" s="75"/>
      <c r="AG27" s="75"/>
      <c r="AH27" s="75"/>
      <c r="AI27" s="75"/>
      <c r="AJ27" s="75"/>
      <c r="AK27" s="75"/>
      <c r="AL27" s="75"/>
      <c r="AM27" s="75"/>
      <c r="AN27" s="75"/>
      <c r="AO27" s="75"/>
      <c r="AP27" s="75"/>
      <c r="AQ27" s="75"/>
      <c r="AR27" s="75"/>
      <c r="AS27" s="75"/>
      <c r="AT27" s="75"/>
      <c r="AU27" s="75"/>
      <c r="AV27" s="75"/>
      <c r="AW27" s="75"/>
      <c r="AX27" s="75"/>
    </row>
    <row r="28" spans="1:50">
      <c r="A28" s="75" t="s">
        <v>108</v>
      </c>
      <c r="B28" s="79">
        <f>IF(VLOOKUP($B$8,RME!$A:$AY,28,0)=0,"-",VLOOKUP($B$8,RME!$A:$AY,28,0))</f>
        <v>5.3389406539544355</v>
      </c>
      <c r="C28" s="79">
        <f>IF(VLOOKUP($B$8,RME!$A:$AY,29,0)=0,"-",VLOOKUP($B$8,RME!$A:$AY,29,0))</f>
        <v>5.3186573674034561</v>
      </c>
      <c r="D28" s="79">
        <f>IF(VLOOKUP($B$8,RME!$A:$AY,30,0)=0,"-",VLOOKUP($B$8,RME!$A:$AY,30,0))</f>
        <v>5.4232385557957228</v>
      </c>
      <c r="E28" s="79">
        <f>IF(VLOOKUP($B$8,RME!$A:$AY,31,0)=0,"-",VLOOKUP($B$8,RME!$A:$AY,31,0))</f>
        <v>5.5013902515946915</v>
      </c>
      <c r="F28" s="79">
        <f>IF(VLOOKUP($B$8,RME!$A:$AY,32,0)=0,"-",VLOOKUP($B$8,RME!$A:$AY,32,0))</f>
        <v>5.4880808342487599</v>
      </c>
      <c r="G28" s="79">
        <f>IF(VLOOKUP($B$8,RME!$A:$AY,33,0)=0,"-",VLOOKUP($B$8,RME!$A:$AY,33,0))</f>
        <v>5.4271395684314427</v>
      </c>
      <c r="H28" s="79">
        <f>IF(VLOOKUP($B$8,RME!$A:$AY,34,0)=0,"-",VLOOKUP($B$8,RME!$A:$AY,34,0))</f>
        <v>5.5126024370467421</v>
      </c>
      <c r="I28" s="79">
        <f>IF(VLOOKUP($B$8,RME!$A:$AY,35,0)=0,"-",VLOOKUP($B$8,RME!$A:$AY,35,0))</f>
        <v>5.5784401127233325</v>
      </c>
      <c r="J28" s="79">
        <f>IF(VLOOKUP($B$8,RME!$A:$AY,36,0)=0,"-",VLOOKUP($B$8,RME!$A:$AY,36,0))</f>
        <v>5.6549239474269042</v>
      </c>
      <c r="K28" s="79">
        <f>IF(VLOOKUP($B$8,RME!$A:$AY,37,0)=0,"-",VLOOKUP($B$8,RME!$A:$AY,37,0))</f>
        <v>5.6288738420584545</v>
      </c>
      <c r="L28" s="79">
        <f>IF(VLOOKUP($B$8,RME!$A:$AY,38,0)=0,"-",VLOOKUP($B$8,RME!$A:$AY,38,0))</f>
        <v>5.7493936563682677</v>
      </c>
      <c r="M28" s="79">
        <f>IF(VLOOKUP($B$8,RME!$A:$AY,39,0)=0,"-",VLOOKUP($B$8,RME!$A:$AY,39,0))</f>
        <v>5.8285444077711981</v>
      </c>
      <c r="N28" s="79">
        <f>IF(VLOOKUP($B$8,RME!$A:$AY,40,0)=0,"-",VLOOKUP($B$8,RME!$A:$AY,40,0))</f>
        <v>5.8582969553061348</v>
      </c>
      <c r="O28" s="79">
        <f>IF(VLOOKUP($B$8,RME!$A:$AY,41,0)=0,"-",VLOOKUP($B$8,RME!$A:$AY,41,0))</f>
        <v>5.8903239641039011</v>
      </c>
      <c r="P28" s="79">
        <f>IF(VLOOKUP($B$8,RME!$A:$AY,42,0)=0,"-",VLOOKUP($B$8,RME!$A:$AY,42,0))</f>
        <v>5.993651619950203</v>
      </c>
      <c r="Q28" s="79">
        <f>IF(VLOOKUP($B$8,RME!$A:$AY,43,0)=0,"-",VLOOKUP($B$8,RME!$A:$AY,43,0))</f>
        <v>5.9478530549537636</v>
      </c>
      <c r="R28" s="79">
        <f>IF(VLOOKUP($B$8,RME!$A:$AY,44,0)=0,"-",VLOOKUP($B$8,RME!$A:$AY,44,0))</f>
        <v>5.921971424812237</v>
      </c>
      <c r="S28" s="79">
        <f>IF(VLOOKUP($B$8,RME!$A:$AY,45,0)=0,"-",VLOOKUP($B$8,RME!$A:$AY,45,0))</f>
        <v>6.0562927019461217</v>
      </c>
      <c r="T28" s="79">
        <f>IF(VLOOKUP($B$8,RME!$A:$AY,46,0)=0,"-",VLOOKUP($B$8,RME!$A:$AY,46,0))</f>
        <v>6.2553418264999774</v>
      </c>
      <c r="U28" s="79">
        <f>IF(VLOOKUP($B$8,RME!$A:$AY,47,0)=0,"-",VLOOKUP($B$8,RME!$A:$AY,47,0))</f>
        <v>6.1805272743372459</v>
      </c>
      <c r="V28" s="79">
        <f>IF(VLOOKUP($B$8,RME!$A:$AY,48,0)=0,"-",VLOOKUP($B$8,RME!$A:$AY,48,0))</f>
        <v>6.2630393461834295</v>
      </c>
      <c r="W28" s="79">
        <f>IF(VLOOKUP($B$8,RME!$A:$AY,49,0)=0,"-",VLOOKUP($B$8,RME!$A:$AY,49,0))</f>
        <v>6.2920828998718612</v>
      </c>
      <c r="X28" s="79">
        <f>IF(VLOOKUP($B$8,RME!$A:$AY,50,0)=0,"-",VLOOKUP($B$8,RME!$A:$AY,50,0))</f>
        <v>6.195116415980511</v>
      </c>
      <c r="Y28" s="76"/>
      <c r="Z28" s="76"/>
      <c r="AA28" s="76"/>
      <c r="AB28" s="75"/>
      <c r="AC28" s="75"/>
      <c r="AD28" s="75"/>
      <c r="AE28" s="75"/>
      <c r="AF28" s="75"/>
      <c r="AG28" s="75"/>
      <c r="AH28" s="75"/>
      <c r="AI28" s="75"/>
      <c r="AJ28" s="75"/>
      <c r="AK28" s="75"/>
      <c r="AL28" s="75"/>
      <c r="AM28" s="75"/>
      <c r="AN28" s="75"/>
      <c r="AO28" s="75"/>
      <c r="AP28" s="75"/>
      <c r="AQ28" s="75"/>
      <c r="AR28" s="75"/>
      <c r="AS28" s="75"/>
      <c r="AT28" s="75"/>
      <c r="AU28" s="75"/>
      <c r="AV28" s="75"/>
      <c r="AW28" s="75"/>
      <c r="AX28" s="75"/>
    </row>
    <row r="29" spans="1:50">
      <c r="A29" s="75" t="s">
        <v>109</v>
      </c>
      <c r="B29" s="79">
        <f>IF(VLOOKUP($B$8,'indice de fréquentation'!$A:$AY,28,0)=0,"-",VLOOKUP($B$8,'indice de fréquentation'!$A:$AY,28,0))</f>
        <v>1.7729657984747336</v>
      </c>
      <c r="C29" s="79">
        <f>IF(VLOOKUP($B$8,'indice de fréquentation'!$A:$AY,29,0)=0,"-",VLOOKUP($B$8,'indice de fréquentation'!$A:$AY,29,0))</f>
        <v>1.9884638494138043</v>
      </c>
      <c r="D29" s="79">
        <f>IF(VLOOKUP($B$8,'indice de fréquentation'!$A:$AY,30,0)=0,"-",VLOOKUP($B$8,'indice de fréquentation'!$A:$AY,30,0))</f>
        <v>1.854688458062562</v>
      </c>
      <c r="E29" s="79">
        <f>IF(VLOOKUP($B$8,'indice de fréquentation'!$A:$AY,31,0)=0,"-",VLOOKUP($B$8,'indice de fréquentation'!$A:$AY,31,0))</f>
        <v>1.8649939883919742</v>
      </c>
      <c r="F29" s="79">
        <f>IF(VLOOKUP($B$8,'indice de fréquentation'!$A:$AY,32,0)=0,"-",VLOOKUP($B$8,'indice de fréquentation'!$A:$AY,32,0))</f>
        <v>1.89871031545805</v>
      </c>
      <c r="G29" s="79">
        <f>IF(VLOOKUP($B$8,'indice de fréquentation'!$A:$AY,33,0)=0,"-",VLOOKUP($B$8,'indice de fréquentation'!$A:$AY,33,0))</f>
        <v>2.0810728053305807</v>
      </c>
      <c r="H29" s="79">
        <f>IF(VLOOKUP($B$8,'indice de fréquentation'!$A:$AY,34,0)=0,"-",VLOOKUP($B$8,'indice de fréquentation'!$A:$AY,34,0))</f>
        <v>2.286455284881022</v>
      </c>
      <c r="I29" s="79">
        <f>IF(VLOOKUP($B$8,'indice de fréquentation'!$A:$AY,35,0)=0,"-",VLOOKUP($B$8,'indice de fréquentation'!$A:$AY,35,0))</f>
        <v>2.1577809237405177</v>
      </c>
      <c r="J29" s="79">
        <f>IF(VLOOKUP($B$8,'indice de fréquentation'!$A:$AY,36,0)=0,"-",VLOOKUP($B$8,'indice de fréquentation'!$A:$AY,36,0))</f>
        <v>2.5869653345020169</v>
      </c>
      <c r="K29" s="79">
        <f>IF(VLOOKUP($B$8,'indice de fréquentation'!$A:$AY,37,0)=0,"-",VLOOKUP($B$8,'indice de fréquentation'!$A:$AY,37,0))</f>
        <v>3.1375767308962055</v>
      </c>
      <c r="L29" s="79">
        <f>IF(VLOOKUP($B$8,'indice de fréquentation'!$A:$AY,38,0)=0,"-",VLOOKUP($B$8,'indice de fréquentation'!$A:$AY,38,0))</f>
        <v>3.0592747434614753</v>
      </c>
      <c r="M29" s="79">
        <f>IF(VLOOKUP($B$8,'indice de fréquentation'!$A:$AY,39,0)=0,"-",VLOOKUP($B$8,'indice de fréquentation'!$A:$AY,39,0))</f>
        <v>2.676645407060231</v>
      </c>
      <c r="N29" s="79">
        <f>IF(VLOOKUP($B$8,'indice de fréquentation'!$A:$AY,40,0)=0,"-",VLOOKUP($B$8,'indice de fréquentation'!$A:$AY,40,0))</f>
        <v>2.9880307993476154</v>
      </c>
      <c r="O29" s="79">
        <f>IF(VLOOKUP($B$8,'indice de fréquentation'!$A:$AY,41,0)=0,"-",VLOOKUP($B$8,'indice de fréquentation'!$A:$AY,41,0))</f>
        <v>2.6295673537331807</v>
      </c>
      <c r="P29" s="79">
        <f>IF(VLOOKUP($B$8,'indice de fréquentation'!$A:$AY,42,0)=0,"-",VLOOKUP($B$8,'indice de fréquentation'!$A:$AY,42,0))</f>
        <v>2.7052363659645167</v>
      </c>
      <c r="Q29" s="79">
        <f>IF(VLOOKUP($B$8,'indice de fréquentation'!$A:$AY,43,0)=0,"-",VLOOKUP($B$8,'indice de fréquentation'!$A:$AY,43,0))</f>
        <v>2.6727565620739067</v>
      </c>
      <c r="R29" s="79">
        <f>IF(VLOOKUP($B$8,'indice de fréquentation'!$A:$AY,44,0)=0,"-",VLOOKUP($B$8,'indice de fréquentation'!$A:$AY,44,0))</f>
        <v>2.878426176566816</v>
      </c>
      <c r="S29" s="79">
        <f>IF(VLOOKUP($B$8,'indice de fréquentation'!$A:$AY,45,0)=0,"-",VLOOKUP($B$8,'indice de fréquentation'!$A:$AY,45,0))</f>
        <v>3.1046562415730854</v>
      </c>
      <c r="T29" s="79">
        <f>IF(VLOOKUP($B$8,'indice de fréquentation'!$A:$AY,46,0)=0,"-",VLOOKUP($B$8,'indice de fréquentation'!$A:$AY,46,0))</f>
        <v>3.1110261072253484</v>
      </c>
      <c r="U29" s="79">
        <f>IF(VLOOKUP($B$8,'indice de fréquentation'!$A:$AY,47,0)=0,"-",VLOOKUP($B$8,'indice de fréquentation'!$A:$AY,47,0))</f>
        <v>3.302704262981043</v>
      </c>
      <c r="V29" s="79">
        <f>IF(VLOOKUP($B$8,'indice de fréquentation'!$A:$AY,48,0)=0,"-",VLOOKUP($B$8,'indice de fréquentation'!$A:$AY,48,0))</f>
        <v>3.1631711079388385</v>
      </c>
      <c r="W29" s="79">
        <f>IF(VLOOKUP($B$8,'indice de fréquentation'!$A:$AY,49,0)=0,"-",VLOOKUP($B$8,'indice de fréquentation'!$A:$AY,49,0))</f>
        <v>2.9707794621207313</v>
      </c>
      <c r="X29" s="79">
        <f>IF(VLOOKUP($B$8,'indice de fréquentation'!$A:$AY,50,0)=0,"-",VLOOKUP($B$8,'indice de fréquentation'!$A:$AY,50,0))</f>
        <v>3.1252443635641516</v>
      </c>
      <c r="Y29" s="76"/>
      <c r="Z29" s="76"/>
      <c r="AA29" s="76"/>
      <c r="AB29" s="75"/>
      <c r="AC29" s="75"/>
      <c r="AD29" s="75"/>
      <c r="AE29" s="75"/>
      <c r="AF29" s="75"/>
      <c r="AG29" s="75"/>
      <c r="AH29" s="75"/>
      <c r="AI29" s="75"/>
      <c r="AJ29" s="75"/>
      <c r="AK29" s="75"/>
      <c r="AL29" s="75"/>
      <c r="AM29" s="75"/>
      <c r="AN29" s="75"/>
      <c r="AO29" s="75"/>
      <c r="AP29" s="75"/>
      <c r="AQ29" s="75"/>
      <c r="AR29" s="75"/>
      <c r="AS29" s="75"/>
      <c r="AT29" s="75"/>
      <c r="AU29" s="75"/>
      <c r="AV29" s="75"/>
      <c r="AW29" s="75"/>
      <c r="AX29" s="75"/>
    </row>
    <row r="30" spans="1:50">
      <c r="A30" s="75" t="s">
        <v>113</v>
      </c>
      <c r="B30" s="84">
        <f>IF(VLOOKUP($B$8,'taux d''occupation des fauteuils'!$A:$AY,28,0)=0,"-",VLOOKUP($B$8,'taux d''occupation des fauteuils'!$A:$AY,28,0))</f>
        <v>17.452583242973425</v>
      </c>
      <c r="C30" s="84">
        <f>IF(VLOOKUP($B$8,'taux d''occupation des fauteuils'!$A:$AY,29,0)=0,"-",VLOOKUP($B$8,'taux d''occupation des fauteuils'!$A:$AY,29,0))</f>
        <v>20.463874127221871</v>
      </c>
      <c r="D30" s="84">
        <f>IF(VLOOKUP($B$8,'taux d''occupation des fauteuils'!$A:$AY,30,0)=0,"-",VLOOKUP($B$8,'taux d''occupation des fauteuils'!$A:$AY,30,0))</f>
        <v>19.184562608536677</v>
      </c>
      <c r="E30" s="84">
        <f>IF(VLOOKUP($B$8,'taux d''occupation des fauteuils'!$A:$AY,31,0)=0,"-",VLOOKUP($B$8,'taux d''occupation des fauteuils'!$A:$AY,31,0))</f>
        <v>18.084642863293773</v>
      </c>
      <c r="F30" s="84">
        <f>IF(VLOOKUP($B$8,'taux d''occupation des fauteuils'!$A:$AY,32,0)=0,"-",VLOOKUP($B$8,'taux d''occupation des fauteuils'!$A:$AY,32,0))</f>
        <v>17.695734779730856</v>
      </c>
      <c r="G30" s="84">
        <f>IF(VLOOKUP($B$8,'taux d''occupation des fauteuils'!$A:$AY,33,0)=0,"-",VLOOKUP($B$8,'taux d''occupation des fauteuils'!$A:$AY,33,0))</f>
        <v>19.088414566740177</v>
      </c>
      <c r="H30" s="84">
        <f>IF(VLOOKUP($B$8,'taux d''occupation des fauteuils'!$A:$AY,34,0)=0,"-",VLOOKUP($B$8,'taux d''occupation des fauteuils'!$A:$AY,34,0))</f>
        <v>22.04258935722482</v>
      </c>
      <c r="I30" s="84">
        <f>IF(VLOOKUP($B$8,'taux d''occupation des fauteuils'!$A:$AY,35,0)=0,"-",VLOOKUP($B$8,'taux d''occupation des fauteuils'!$A:$AY,35,0))</f>
        <v>17.611320893425884</v>
      </c>
      <c r="J30" s="84">
        <f>IF(VLOOKUP($B$8,'taux d''occupation des fauteuils'!$A:$AY,36,0)=0,"-",VLOOKUP($B$8,'taux d''occupation des fauteuils'!$A:$AY,36,0))</f>
        <v>14.838342558208231</v>
      </c>
      <c r="K30" s="84">
        <f>IF(VLOOKUP($B$8,'taux d''occupation des fauteuils'!$A:$AY,37,0)=0,"-",VLOOKUP($B$8,'taux d''occupation des fauteuils'!$A:$AY,37,0))</f>
        <v>14.36554134925457</v>
      </c>
      <c r="L30" s="84">
        <f>IF(VLOOKUP($B$8,'taux d''occupation des fauteuils'!$A:$AY,38,0)=0,"-",VLOOKUP($B$8,'taux d''occupation des fauteuils'!$A:$AY,38,0))</f>
        <v>14.67281676266235</v>
      </c>
      <c r="M30" s="84">
        <f>IF(VLOOKUP($B$8,'taux d''occupation des fauteuils'!$A:$AY,39,0)=0,"-",VLOOKUP($B$8,'taux d''occupation des fauteuils'!$A:$AY,39,0))</f>
        <v>13.710234957744397</v>
      </c>
      <c r="N30" s="84">
        <f>IF(VLOOKUP($B$8,'taux d''occupation des fauteuils'!$A:$AY,40,0)=0,"-",VLOOKUP($B$8,'taux d''occupation des fauteuils'!$A:$AY,40,0))</f>
        <v>15.681557213390453</v>
      </c>
      <c r="O30" s="84">
        <f>IF(VLOOKUP($B$8,'taux d''occupation des fauteuils'!$A:$AY,41,0)=0,"-",VLOOKUP($B$8,'taux d''occupation des fauteuils'!$A:$AY,41,0))</f>
        <v>14.069187466533863</v>
      </c>
      <c r="P30" s="84">
        <f>IF(VLOOKUP($B$8,'taux d''occupation des fauteuils'!$A:$AY,42,0)=0,"-",VLOOKUP($B$8,'taux d''occupation des fauteuils'!$A:$AY,42,0))</f>
        <v>14.33868415935132</v>
      </c>
      <c r="Q30" s="84">
        <f>IF(VLOOKUP($B$8,'taux d''occupation des fauteuils'!$A:$AY,43,0)=0,"-",VLOOKUP($B$8,'taux d''occupation des fauteuils'!$A:$AY,43,0))</f>
        <v>12.354489896182079</v>
      </c>
      <c r="R30" s="84">
        <f>IF(VLOOKUP($B$8,'taux d''occupation des fauteuils'!$A:$AY,44,0)=0,"-",VLOOKUP($B$8,'taux d''occupation des fauteuils'!$A:$AY,44,0))</f>
        <v>12.470859421483926</v>
      </c>
      <c r="S30" s="84">
        <f>IF(VLOOKUP($B$8,'taux d''occupation des fauteuils'!$A:$AY,45,0)=0,"-",VLOOKUP($B$8,'taux d''occupation des fauteuils'!$A:$AY,45,0))</f>
        <v>13.750905715276977</v>
      </c>
      <c r="T30" s="84">
        <f>IF(VLOOKUP($B$8,'taux d''occupation des fauteuils'!$A:$AY,46,0)=0,"-",VLOOKUP($B$8,'taux d''occupation des fauteuils'!$A:$AY,46,0))</f>
        <v>13.804312118623288</v>
      </c>
      <c r="U30" s="84">
        <f>IF(VLOOKUP($B$8,'taux d''occupation des fauteuils'!$A:$AY,47,0)=0,"-",VLOOKUP($B$8,'taux d''occupation des fauteuils'!$A:$AY,47,0))</f>
        <v>14.299113555167512</v>
      </c>
      <c r="V30" s="84">
        <f>IF(VLOOKUP($B$8,'taux d''occupation des fauteuils'!$A:$AY,48,0)=0,"-",VLOOKUP($B$8,'taux d''occupation des fauteuils'!$A:$AY,48,0))</f>
        <v>12.752275524950694</v>
      </c>
      <c r="W30" s="84">
        <f>IF(VLOOKUP($B$8,'taux d''occupation des fauteuils'!$A:$AY,49,0)=0,"-",VLOOKUP($B$8,'taux d''occupation des fauteuils'!$A:$AY,49,0))</f>
        <v>11.911865012102218</v>
      </c>
      <c r="X30" s="84">
        <f>IF(VLOOKUP($B$8,'taux d''occupation des fauteuils'!$A:$AY,50,0)=0,"-",VLOOKUP($B$8,'taux d''occupation des fauteuils'!$A:$AY,50,0))</f>
        <v>12.432457761737965</v>
      </c>
      <c r="Y30" s="76"/>
      <c r="Z30" s="76"/>
      <c r="AA30" s="76"/>
      <c r="AB30" s="75"/>
      <c r="AC30" s="75"/>
      <c r="AD30" s="75"/>
      <c r="AE30" s="75"/>
      <c r="AF30" s="75"/>
      <c r="AG30" s="75"/>
      <c r="AH30" s="75"/>
      <c r="AI30" s="75"/>
      <c r="AJ30" s="75"/>
      <c r="AK30" s="75"/>
      <c r="AL30" s="75"/>
      <c r="AM30" s="75"/>
      <c r="AN30" s="75"/>
      <c r="AO30" s="75"/>
      <c r="AP30" s="75"/>
      <c r="AQ30" s="75"/>
      <c r="AR30" s="75"/>
      <c r="AS30" s="75"/>
      <c r="AT30" s="75"/>
      <c r="AU30" s="75"/>
      <c r="AV30" s="75"/>
      <c r="AW30" s="75"/>
      <c r="AX30" s="75"/>
    </row>
    <row r="31" spans="1:5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row>
    <row r="32" spans="1:5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row>
    <row r="33" spans="1:50">
      <c r="A33" s="68" t="s">
        <v>114</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row>
    <row r="34" spans="1:50" ht="3" customHeight="1">
      <c r="A34" s="38"/>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row>
    <row r="35" spans="1:50" s="68" customFormat="1">
      <c r="A35" s="73"/>
      <c r="B35" s="81">
        <v>2001</v>
      </c>
      <c r="C35" s="81">
        <v>2002</v>
      </c>
      <c r="D35" s="81">
        <v>2003</v>
      </c>
      <c r="E35" s="81">
        <v>2004</v>
      </c>
      <c r="F35" s="81">
        <v>2005</v>
      </c>
      <c r="G35" s="81">
        <v>2006</v>
      </c>
      <c r="H35" s="81">
        <v>2007</v>
      </c>
      <c r="I35" s="81">
        <v>2008</v>
      </c>
      <c r="J35" s="81">
        <v>2009</v>
      </c>
      <c r="K35" s="81">
        <v>2010</v>
      </c>
      <c r="L35" s="81">
        <v>2011</v>
      </c>
      <c r="M35" s="81">
        <v>2012</v>
      </c>
      <c r="N35" s="81">
        <v>2013</v>
      </c>
      <c r="O35" s="81">
        <v>2014</v>
      </c>
      <c r="P35" s="82"/>
      <c r="Q35" s="82"/>
      <c r="R35" s="82"/>
      <c r="S35" s="82"/>
      <c r="T35" s="82"/>
      <c r="U35" s="82"/>
      <c r="V35" s="82"/>
      <c r="W35" s="82"/>
      <c r="X35" s="82"/>
      <c r="Y35" s="82"/>
      <c r="Z35" s="82"/>
      <c r="AA35" s="82"/>
    </row>
    <row r="36" spans="1:50">
      <c r="A36" s="75" t="s">
        <v>110</v>
      </c>
      <c r="B36" s="76">
        <f>IF(VLOOKUP($B$8,étabAE!$A:$AY,2,0)=0,"-",VLOOKUP($B$8,étabAE!$A:$AY,2,0))</f>
        <v>14</v>
      </c>
      <c r="C36" s="76">
        <f>IF(VLOOKUP($B$8,étabAE!$A:$AY,3,0)=0,"-",VLOOKUP($B$8,étabAE!$A:$AY,3,0))</f>
        <v>15</v>
      </c>
      <c r="D36" s="76">
        <f>IF(VLOOKUP($B$8,étabAE!$A:$AY,4,0)=0,"-",VLOOKUP($B$8,étabAE!$A:$AY,4,0))</f>
        <v>17</v>
      </c>
      <c r="E36" s="76">
        <f>IF(VLOOKUP($B$8,étabAE!$A:$AY,5,0)=0,"-",VLOOKUP($B$8,étabAE!$A:$AY,5,0))</f>
        <v>17</v>
      </c>
      <c r="F36" s="76">
        <f>IF(VLOOKUP($B$8,étabAE!$A:$AY,6,0)=0,"-",VLOOKUP($B$8,étabAE!$A:$AY,6,0))</f>
        <v>17</v>
      </c>
      <c r="G36" s="76">
        <f>IF(VLOOKUP($B$8,étabAE!$A:$AY,7,0)=0,"-",VLOOKUP($B$8,étabAE!$A:$AY,7,0))</f>
        <v>19</v>
      </c>
      <c r="H36" s="76">
        <f>IF(VLOOKUP($B$8,étabAE!$A:$AY,8,0)=0,"-",VLOOKUP($B$8,étabAE!$A:$AY,8,0))</f>
        <v>19</v>
      </c>
      <c r="I36" s="76">
        <f>IF(VLOOKUP($B$8,étabAE!$A:$AY,9,0)=0,"-",VLOOKUP($B$8,étabAE!$A:$AY,9,0))</f>
        <v>19</v>
      </c>
      <c r="J36" s="76">
        <f>IF(VLOOKUP($B$8,étabAE!$A:$AY,10,0)=0,"-",VLOOKUP($B$8,étabAE!$A:$AY,10,0))</f>
        <v>20</v>
      </c>
      <c r="K36" s="76">
        <f>IF(VLOOKUP($B$8,étabAE!$A:$AY,11,0)=0,"-",VLOOKUP($B$8,étabAE!$A:$AY,11,0))</f>
        <v>21</v>
      </c>
      <c r="L36" s="76">
        <f>IF(VLOOKUP($B$8,étabAE!$A:$AY,12,0)=0,"-",VLOOKUP($B$8,étabAE!$A:$AY,12,0))</f>
        <v>21</v>
      </c>
      <c r="M36" s="76">
        <f>IF(VLOOKUP($B$8,étabAE!$A:$AY,13,0)=0,"-",VLOOKUP($B$8,étabAE!$A:$AY,13,0))</f>
        <v>22</v>
      </c>
      <c r="N36" s="76">
        <f>IF(VLOOKUP($B$8,étabAE!$A:$AY,14,0)=0,"-",VLOOKUP($B$8,étabAE!$A:$AY,14,0))</f>
        <v>21</v>
      </c>
      <c r="O36" s="76">
        <f>IF(VLOOKUP($B$8,étabAE!$A:$AY,15,0)=0,"-",VLOOKUP($B$8,étabAE!$A:$AY,15,0))</f>
        <v>23</v>
      </c>
      <c r="P36" s="76"/>
      <c r="Q36" s="76"/>
      <c r="R36" s="76"/>
      <c r="S36" s="76"/>
      <c r="T36" s="76"/>
      <c r="U36" s="76"/>
      <c r="V36" s="76"/>
      <c r="W36" s="76"/>
      <c r="X36" s="76"/>
      <c r="Y36" s="76"/>
      <c r="Z36" s="76"/>
      <c r="AA36" s="76"/>
      <c r="AB36" s="75"/>
      <c r="AC36" s="75"/>
      <c r="AD36" s="75"/>
      <c r="AE36" s="75"/>
      <c r="AF36" s="75"/>
      <c r="AG36" s="75"/>
      <c r="AH36" s="75"/>
      <c r="AI36" s="75"/>
      <c r="AJ36" s="75"/>
      <c r="AK36" s="75"/>
      <c r="AL36" s="75"/>
      <c r="AM36" s="75"/>
      <c r="AN36" s="75"/>
      <c r="AO36" s="75"/>
      <c r="AP36" s="75"/>
      <c r="AQ36" s="75"/>
      <c r="AR36" s="75"/>
      <c r="AS36" s="75"/>
      <c r="AT36" s="75"/>
      <c r="AU36" s="75"/>
      <c r="AV36" s="75"/>
      <c r="AW36" s="75"/>
      <c r="AX36" s="75"/>
    </row>
    <row r="37" spans="1:50">
      <c r="A37" s="75" t="s">
        <v>104</v>
      </c>
      <c r="B37" s="76">
        <f>IF(VLOOKUP($B$8,écransAE!$A:$AY,2,0)=0,"-",VLOOKUP($B$8,écransAE!$A:$AY,2,0))</f>
        <v>31</v>
      </c>
      <c r="C37" s="76">
        <f>IF(VLOOKUP($B$8,écransAE!$A:$AY,3,0)=0,"-",VLOOKUP($B$8,écransAE!$A:$AY,3,0))</f>
        <v>34</v>
      </c>
      <c r="D37" s="76">
        <f>IF(VLOOKUP($B$8,écransAE!$A:$AY,4,0)=0,"-",VLOOKUP($B$8,écransAE!$A:$AY,4,0))</f>
        <v>36</v>
      </c>
      <c r="E37" s="76">
        <f>IF(VLOOKUP($B$8,écransAE!$A:$AY,5,0)=0,"-",VLOOKUP($B$8,écransAE!$A:$AY,5,0))</f>
        <v>36</v>
      </c>
      <c r="F37" s="76">
        <f>IF(VLOOKUP($B$8,écransAE!$A:$AY,6,0)=0,"-",VLOOKUP($B$8,écransAE!$A:$AY,6,0))</f>
        <v>38</v>
      </c>
      <c r="G37" s="76">
        <f>IF(VLOOKUP($B$8,écransAE!$A:$AY,7,0)=0,"-",VLOOKUP($B$8,écransAE!$A:$AY,7,0))</f>
        <v>40</v>
      </c>
      <c r="H37" s="76">
        <f>IF(VLOOKUP($B$8,écransAE!$A:$AY,8,0)=0,"-",VLOOKUP($B$8,écransAE!$A:$AY,8,0))</f>
        <v>38</v>
      </c>
      <c r="I37" s="76">
        <f>IF(VLOOKUP($B$8,écransAE!$A:$AY,9,0)=0,"-",VLOOKUP($B$8,écransAE!$A:$AY,9,0))</f>
        <v>39</v>
      </c>
      <c r="J37" s="76">
        <f>IF(VLOOKUP($B$8,écransAE!$A:$AY,10,0)=0,"-",VLOOKUP($B$8,écransAE!$A:$AY,10,0))</f>
        <v>47</v>
      </c>
      <c r="K37" s="76">
        <f>IF(VLOOKUP($B$8,écransAE!$A:$AY,11,0)=0,"-",VLOOKUP($B$8,écransAE!$A:$AY,11,0))</f>
        <v>47</v>
      </c>
      <c r="L37" s="76">
        <f>IF(VLOOKUP($B$8,écransAE!$A:$AY,12,0)=0,"-",VLOOKUP($B$8,écransAE!$A:$AY,12,0))</f>
        <v>41</v>
      </c>
      <c r="M37" s="76">
        <f>IF(VLOOKUP($B$8,écransAE!$A:$AY,13,0)=0,"-",VLOOKUP($B$8,écransAE!$A:$AY,13,0))</f>
        <v>46</v>
      </c>
      <c r="N37" s="76">
        <f>IF(VLOOKUP($B$8,écransAE!$A:$AY,14,0)=0,"-",VLOOKUP($B$8,écransAE!$A:$AY,14,0))</f>
        <v>46</v>
      </c>
      <c r="O37" s="76">
        <f>IF(VLOOKUP($B$8,écransAE!$A:$AY,15,0)=0,"-",VLOOKUP($B$8,écransAE!$A:$AY,15,0))</f>
        <v>55</v>
      </c>
      <c r="P37" s="76"/>
      <c r="Q37" s="76"/>
      <c r="R37" s="76"/>
      <c r="S37" s="76"/>
      <c r="T37" s="76"/>
      <c r="U37" s="76"/>
      <c r="V37" s="76"/>
      <c r="W37" s="76"/>
      <c r="X37" s="76"/>
      <c r="Y37" s="76"/>
      <c r="Z37" s="76"/>
      <c r="AA37" s="76"/>
      <c r="AB37" s="75"/>
      <c r="AC37" s="75"/>
      <c r="AD37" s="75"/>
      <c r="AE37" s="75"/>
      <c r="AF37" s="75"/>
      <c r="AG37" s="75"/>
      <c r="AH37" s="75"/>
      <c r="AI37" s="75"/>
      <c r="AJ37" s="75"/>
      <c r="AK37" s="75"/>
      <c r="AL37" s="75"/>
      <c r="AM37" s="75"/>
      <c r="AN37" s="75"/>
      <c r="AO37" s="75"/>
      <c r="AP37" s="75"/>
      <c r="AQ37" s="75"/>
      <c r="AR37" s="75"/>
      <c r="AS37" s="75"/>
      <c r="AT37" s="75"/>
      <c r="AU37" s="75"/>
      <c r="AV37" s="75"/>
      <c r="AW37" s="75"/>
      <c r="AX37" s="75"/>
    </row>
    <row r="38" spans="1:50">
      <c r="A38" s="75" t="s">
        <v>105</v>
      </c>
      <c r="B38" s="77">
        <f>IF(VLOOKUP($B$8,fauteuilsAE!$A:$AY,2,0)=0,"-",VLOOKUP($B$8,fauteuilsAE!$A:$AY,2,0))</f>
        <v>5968</v>
      </c>
      <c r="C38" s="77">
        <f>IF(VLOOKUP($B$8,fauteuilsAE!$A:$AY,3,0)=0,"-",VLOOKUP($B$8,fauteuilsAE!$A:$AY,3,0))</f>
        <v>6432</v>
      </c>
      <c r="D38" s="77">
        <f>IF(VLOOKUP($B$8,fauteuilsAE!$A:$AY,4,0)=0,"-",VLOOKUP($B$8,fauteuilsAE!$A:$AY,4,0))</f>
        <v>6456</v>
      </c>
      <c r="E38" s="77">
        <f>IF(VLOOKUP($B$8,fauteuilsAE!$A:$AY,5,0)=0,"-",VLOOKUP($B$8,fauteuilsAE!$A:$AY,5,0))</f>
        <v>6529</v>
      </c>
      <c r="F38" s="77">
        <f>IF(VLOOKUP($B$8,fauteuilsAE!$A:$AY,6,0)=0,"-",VLOOKUP($B$8,fauteuilsAE!$A:$AY,6,0))</f>
        <v>6820</v>
      </c>
      <c r="G38" s="77">
        <f>IF(VLOOKUP($B$8,fauteuilsAE!$A:$AY,7,0)=0,"-",VLOOKUP($B$8,fauteuilsAE!$A:$AY,7,0))</f>
        <v>7087</v>
      </c>
      <c r="H38" s="77">
        <f>IF(VLOOKUP($B$8,fauteuilsAE!$A:$AY,8,0)=0,"-",VLOOKUP($B$8,fauteuilsAE!$A:$AY,8,0))</f>
        <v>6842</v>
      </c>
      <c r="I38" s="77">
        <f>IF(VLOOKUP($B$8,fauteuilsAE!$A:$AY,9,0)=0,"-",VLOOKUP($B$8,fauteuilsAE!$A:$AY,9,0))</f>
        <v>6889</v>
      </c>
      <c r="J38" s="77">
        <f>IF(VLOOKUP($B$8,fauteuilsAE!$A:$AY,10,0)=0,"-",VLOOKUP($B$8,fauteuilsAE!$A:$AY,10,0))</f>
        <v>7743</v>
      </c>
      <c r="K38" s="77">
        <f>IF(VLOOKUP($B$8,fauteuilsAE!$A:$AY,11,0)=0,"-",VLOOKUP($B$8,fauteuilsAE!$A:$AY,11,0))</f>
        <v>7918</v>
      </c>
      <c r="L38" s="77">
        <f>IF(VLOOKUP($B$8,fauteuilsAE!$A:$AY,12,0)=0,"-",VLOOKUP($B$8,fauteuilsAE!$A:$AY,12,0))</f>
        <v>7476</v>
      </c>
      <c r="M38" s="77">
        <f>IF(VLOOKUP($B$8,fauteuilsAE!$A:$AY,13,0)=0,"-",VLOOKUP($B$8,fauteuilsAE!$A:$AY,13,0))</f>
        <v>8373</v>
      </c>
      <c r="N38" s="77">
        <f>IF(VLOOKUP($B$8,fauteuilsAE!$A:$AY,14,0)=0,"-",VLOOKUP($B$8,fauteuilsAE!$A:$AY,14,0))</f>
        <v>8132</v>
      </c>
      <c r="O38" s="77">
        <f>IF(VLOOKUP($B$8,fauteuilsAE!$A:$AY,15,0)=0,"-",VLOOKUP($B$8,fauteuilsAE!$A:$AY,15,0))</f>
        <v>9964</v>
      </c>
      <c r="P38" s="76"/>
      <c r="Q38" s="76"/>
      <c r="R38" s="76"/>
      <c r="S38" s="76"/>
      <c r="T38" s="76"/>
      <c r="U38" s="76"/>
      <c r="V38" s="76"/>
      <c r="W38" s="76"/>
      <c r="X38" s="76"/>
      <c r="Y38" s="76"/>
      <c r="Z38" s="76"/>
      <c r="AA38" s="76"/>
      <c r="AB38" s="75"/>
      <c r="AC38" s="75"/>
      <c r="AD38" s="75"/>
      <c r="AE38" s="75"/>
      <c r="AF38" s="75"/>
      <c r="AG38" s="75"/>
      <c r="AH38" s="75"/>
      <c r="AI38" s="75"/>
      <c r="AJ38" s="75"/>
      <c r="AK38" s="75"/>
      <c r="AL38" s="75"/>
      <c r="AM38" s="75"/>
      <c r="AN38" s="75"/>
      <c r="AO38" s="75"/>
      <c r="AP38" s="75"/>
      <c r="AQ38" s="75"/>
      <c r="AR38" s="75"/>
      <c r="AS38" s="75"/>
      <c r="AT38" s="75"/>
      <c r="AU38" s="75"/>
      <c r="AV38" s="75"/>
      <c r="AW38" s="75"/>
      <c r="AX38" s="75"/>
    </row>
    <row r="39" spans="1:50">
      <c r="A39" s="75" t="s">
        <v>112</v>
      </c>
      <c r="B39" s="83">
        <f>IF(VLOOKUP($B$8,'séances AE'!$A:$AY,2,0)=0,"-",VLOOKUP($B$8,'séances AE'!$A:$AY,2,0))</f>
        <v>35267</v>
      </c>
      <c r="C39" s="83">
        <f>IF(VLOOKUP($B$8,'séances AE'!$A:$AY,3,0)=0,"-",VLOOKUP($B$8,'séances AE'!$A:$AY,3,0))</f>
        <v>39155</v>
      </c>
      <c r="D39" s="83">
        <f>IF(VLOOKUP($B$8,'séances AE'!$A:$AY,4,0)=0,"-",VLOOKUP($B$8,'séances AE'!$A:$AY,4,0))</f>
        <v>39548</v>
      </c>
      <c r="E39" s="83">
        <f>IF(VLOOKUP($B$8,'séances AE'!$A:$AY,5,0)=0,"-",VLOOKUP($B$8,'séances AE'!$A:$AY,5,0))</f>
        <v>40076</v>
      </c>
      <c r="F39" s="83">
        <f>IF(VLOOKUP($B$8,'séances AE'!$A:$AY,6,0)=0,"-",VLOOKUP($B$8,'séances AE'!$A:$AY,6,0))</f>
        <v>42247</v>
      </c>
      <c r="G39" s="83">
        <f>IF(VLOOKUP($B$8,'séances AE'!$A:$AY,7,0)=0,"-",VLOOKUP($B$8,'séances AE'!$A:$AY,7,0))</f>
        <v>44232</v>
      </c>
      <c r="H39" s="83">
        <f>IF(VLOOKUP($B$8,'séances AE'!$A:$AY,8,0)=0,"-",VLOOKUP($B$8,'séances AE'!$A:$AY,8,0))</f>
        <v>40930</v>
      </c>
      <c r="I39" s="83">
        <f>IF(VLOOKUP($B$8,'séances AE'!$A:$AY,9,0)=0,"-",VLOOKUP($B$8,'séances AE'!$A:$AY,9,0))</f>
        <v>43459</v>
      </c>
      <c r="J39" s="83">
        <f>IF(VLOOKUP($B$8,'séances AE'!$A:$AY,10,0)=0,"-",VLOOKUP($B$8,'séances AE'!$A:$AY,10,0))</f>
        <v>57225</v>
      </c>
      <c r="K39" s="83">
        <f>IF(VLOOKUP($B$8,'séances AE'!$A:$AY,11,0)=0,"-",VLOOKUP($B$8,'séances AE'!$A:$AY,11,0))</f>
        <v>57741</v>
      </c>
      <c r="L39" s="83">
        <f>IF(VLOOKUP($B$8,'séances AE'!$A:$AY,12,0)=0,"-",VLOOKUP($B$8,'séances AE'!$A:$AY,12,0))</f>
        <v>47777</v>
      </c>
      <c r="M39" s="83">
        <f>IF(VLOOKUP($B$8,'séances AE'!$A:$AY,13,0)=0,"-",VLOOKUP($B$8,'séances AE'!$A:$AY,13,0))</f>
        <v>57754</v>
      </c>
      <c r="N39" s="83">
        <f>IF(VLOOKUP($B$8,'séances AE'!$A:$AY,14,0)=0,"-",VLOOKUP($B$8,'séances AE'!$A:$AY,14,0))</f>
        <v>57674</v>
      </c>
      <c r="O39" s="83">
        <f>IF(VLOOKUP($B$8,'séances AE'!$A:$AY,15,0)=0,"-",VLOOKUP($B$8,'séances AE'!$A:$AY,15,0))</f>
        <v>72152</v>
      </c>
      <c r="P39" s="76"/>
      <c r="Q39" s="76"/>
      <c r="R39" s="76"/>
      <c r="S39" s="76"/>
      <c r="T39" s="76"/>
      <c r="U39" s="76"/>
      <c r="V39" s="76"/>
      <c r="W39" s="76"/>
      <c r="X39" s="76"/>
      <c r="Y39" s="76"/>
      <c r="Z39" s="76"/>
      <c r="AA39" s="76"/>
      <c r="AB39" s="75"/>
      <c r="AC39" s="75"/>
      <c r="AD39" s="75"/>
      <c r="AE39" s="75"/>
      <c r="AF39" s="75"/>
      <c r="AG39" s="75"/>
      <c r="AH39" s="75"/>
      <c r="AI39" s="75"/>
      <c r="AJ39" s="75"/>
      <c r="AK39" s="75"/>
      <c r="AL39" s="75"/>
      <c r="AM39" s="75"/>
      <c r="AN39" s="75"/>
      <c r="AO39" s="75"/>
      <c r="AP39" s="75"/>
      <c r="AQ39" s="75"/>
      <c r="AR39" s="75"/>
      <c r="AS39" s="75"/>
      <c r="AT39" s="75"/>
      <c r="AU39" s="75"/>
      <c r="AV39" s="75"/>
      <c r="AW39" s="75"/>
      <c r="AX39" s="75"/>
    </row>
    <row r="40" spans="1:50">
      <c r="A40" s="75" t="s">
        <v>106</v>
      </c>
      <c r="B40" s="78">
        <f>IF(VLOOKUP($B$8,entréesAE!$A:$AY,2,0)=0,"-",VLOOKUP($B$8,entréesAE!$A:$AY,2,0))</f>
        <v>966552</v>
      </c>
      <c r="C40" s="78">
        <f>IF(VLOOKUP($B$8,entréesAE!$A:$AY,3,0)=0,"-",VLOOKUP($B$8,entréesAE!$A:$AY,3,0))</f>
        <v>1104437</v>
      </c>
      <c r="D40" s="78">
        <f>IF(VLOOKUP($B$8,entréesAE!$A:$AY,4,0)=0,"-",VLOOKUP($B$8,entréesAE!$A:$AY,4,0))</f>
        <v>967339</v>
      </c>
      <c r="E40" s="78">
        <f>IF(VLOOKUP($B$8,entréesAE!$A:$AY,5,0)=0,"-",VLOOKUP($B$8,entréesAE!$A:$AY,5,0))</f>
        <v>1098665</v>
      </c>
      <c r="F40" s="78">
        <f>IF(VLOOKUP($B$8,entréesAE!$A:$AY,6,0)=0,"-",VLOOKUP($B$8,entréesAE!$A:$AY,6,0))</f>
        <v>978668</v>
      </c>
      <c r="G40" s="78">
        <f>IF(VLOOKUP($B$8,entréesAE!$A:$AY,7,0)=0,"-",VLOOKUP($B$8,entréesAE!$A:$AY,7,0))</f>
        <v>1072927</v>
      </c>
      <c r="H40" s="78">
        <f>IF(VLOOKUP($B$8,entréesAE!$A:$AY,8,0)=0,"-",VLOOKUP($B$8,entréesAE!$A:$AY,8,0))</f>
        <v>829309</v>
      </c>
      <c r="I40" s="78">
        <f>IF(VLOOKUP($B$8,entréesAE!$A:$AY,9,0)=0,"-",VLOOKUP($B$8,entréesAE!$A:$AY,9,0))</f>
        <v>819331</v>
      </c>
      <c r="J40" s="78">
        <f>IF(VLOOKUP($B$8,entréesAE!$A:$AY,10,0)=0,"-",VLOOKUP($B$8,entréesAE!$A:$AY,10,0))</f>
        <v>989359</v>
      </c>
      <c r="K40" s="78">
        <f>IF(VLOOKUP($B$8,entréesAE!$A:$AY,11,0)=0,"-",VLOOKUP($B$8,entréesAE!$A:$AY,11,0))</f>
        <v>995241</v>
      </c>
      <c r="L40" s="78">
        <f>IF(VLOOKUP($B$8,entréesAE!$A:$AY,12,0)=0,"-",VLOOKUP($B$8,entréesAE!$A:$AY,12,0))</f>
        <v>986683</v>
      </c>
      <c r="M40" s="78">
        <f>IF(VLOOKUP($B$8,entréesAE!$A:$AY,13,0)=0,"-",VLOOKUP($B$8,entréesAE!$A:$AY,13,0))</f>
        <v>1044093</v>
      </c>
      <c r="N40" s="78">
        <f>IF(VLOOKUP($B$8,entréesAE!$A:$AY,14,0)=0,"-",VLOOKUP($B$8,entréesAE!$A:$AY,14,0))</f>
        <v>1046694</v>
      </c>
      <c r="O40" s="78">
        <f>IF(VLOOKUP($B$8,entréesAE!$A:$AY,15,0)=0,"-",VLOOKUP($B$8,entréesAE!$A:$AY,15,0))</f>
        <v>1683081</v>
      </c>
      <c r="P40" s="76"/>
      <c r="Q40" s="76"/>
      <c r="R40" s="76"/>
      <c r="S40" s="76"/>
      <c r="T40" s="76"/>
      <c r="U40" s="76"/>
      <c r="V40" s="76"/>
      <c r="W40" s="76"/>
      <c r="X40" s="76"/>
      <c r="Y40" s="76"/>
      <c r="Z40" s="76"/>
      <c r="AA40" s="76"/>
      <c r="AB40" s="75"/>
      <c r="AC40" s="75"/>
      <c r="AD40" s="75"/>
      <c r="AE40" s="75"/>
      <c r="AF40" s="75"/>
      <c r="AG40" s="75"/>
      <c r="AH40" s="75"/>
      <c r="AI40" s="75"/>
      <c r="AJ40" s="75"/>
      <c r="AK40" s="75"/>
      <c r="AL40" s="75"/>
      <c r="AM40" s="75"/>
      <c r="AN40" s="75"/>
      <c r="AO40" s="75"/>
      <c r="AP40" s="75"/>
      <c r="AQ40" s="75"/>
      <c r="AR40" s="75"/>
      <c r="AS40" s="75"/>
      <c r="AT40" s="75"/>
      <c r="AU40" s="75"/>
      <c r="AV40" s="75"/>
      <c r="AW40" s="75"/>
      <c r="AX40" s="75"/>
    </row>
    <row r="41" spans="1:50">
      <c r="A41" s="75" t="s">
        <v>107</v>
      </c>
      <c r="B41" s="78">
        <f>IF(VLOOKUP($B$8,recettesAE!$A:$AY,2,0)=0,"-",VLOOKUP($B$8,recettesAE!$A:$AY,2,0))</f>
        <v>4969709</v>
      </c>
      <c r="C41" s="78">
        <f>IF(VLOOKUP($B$8,recettesAE!$A:$AY,3,0)=0,"-",VLOOKUP($B$8,recettesAE!$A:$AY,3,0))</f>
        <v>5823504</v>
      </c>
      <c r="D41" s="78">
        <f>IF(VLOOKUP($B$8,recettesAE!$A:$AY,4,0)=0,"-",VLOOKUP($B$8,recettesAE!$A:$AY,4,0))</f>
        <v>5218795</v>
      </c>
      <c r="E41" s="78">
        <f>IF(VLOOKUP($B$8,recettesAE!$A:$AY,5,0)=0,"-",VLOOKUP($B$8,recettesAE!$A:$AY,5,0))</f>
        <v>6013230</v>
      </c>
      <c r="F41" s="78">
        <f>IF(VLOOKUP($B$8,recettesAE!$A:$AY,6,0)=0,"-",VLOOKUP($B$8,recettesAE!$A:$AY,6,0))</f>
        <v>5388391</v>
      </c>
      <c r="G41" s="78">
        <f>IF(VLOOKUP($B$8,recettesAE!$A:$AY,7,0)=0,"-",VLOOKUP($B$8,recettesAE!$A:$AY,7,0))</f>
        <v>5812109</v>
      </c>
      <c r="H41" s="78">
        <f>IF(VLOOKUP($B$8,recettesAE!$A:$AY,8,0)=0,"-",VLOOKUP($B$8,recettesAE!$A:$AY,8,0))</f>
        <v>4155815</v>
      </c>
      <c r="I41" s="78">
        <f>IF(VLOOKUP($B$8,recettesAE!$A:$AY,9,0)=0,"-",VLOOKUP($B$8,recettesAE!$A:$AY,9,0))</f>
        <v>4095985</v>
      </c>
      <c r="J41" s="78">
        <f>IF(VLOOKUP($B$8,recettesAE!$A:$AY,10,0)=0,"-",VLOOKUP($B$8,recettesAE!$A:$AY,10,0))</f>
        <v>5038904</v>
      </c>
      <c r="K41" s="78">
        <f>IF(VLOOKUP($B$8,recettesAE!$A:$AY,11,0)=0,"-",VLOOKUP($B$8,recettesAE!$A:$AY,11,0))</f>
        <v>5051850</v>
      </c>
      <c r="L41" s="78">
        <f>IF(VLOOKUP($B$8,recettesAE!$A:$AY,12,0)=0,"-",VLOOKUP($B$8,recettesAE!$A:$AY,12,0))</f>
        <v>5093188</v>
      </c>
      <c r="M41" s="78">
        <f>IF(VLOOKUP($B$8,recettesAE!$A:$AY,13,0)=0,"-",VLOOKUP($B$8,recettesAE!$A:$AY,13,0))</f>
        <v>5514756</v>
      </c>
      <c r="N41" s="78">
        <f>IF(VLOOKUP($B$8,recettesAE!$A:$AY,14,0)=0,"-",VLOOKUP($B$8,recettesAE!$A:$AY,14,0))</f>
        <v>5569997</v>
      </c>
      <c r="O41" s="78">
        <f>IF(VLOOKUP($B$8,recettesAE!$A:$AY,15,0)=0,"-",VLOOKUP($B$8,recettesAE!$A:$AY,15,0))</f>
        <v>9564270</v>
      </c>
      <c r="P41" s="76"/>
      <c r="Q41" s="76"/>
      <c r="R41" s="76"/>
      <c r="S41" s="76"/>
      <c r="T41" s="76"/>
      <c r="U41" s="76"/>
      <c r="V41" s="76"/>
      <c r="W41" s="76"/>
      <c r="X41" s="76"/>
      <c r="Y41" s="76"/>
      <c r="Z41" s="76"/>
      <c r="AA41" s="76"/>
      <c r="AB41" s="75"/>
      <c r="AC41" s="75"/>
      <c r="AD41" s="75"/>
      <c r="AE41" s="75"/>
      <c r="AF41" s="75"/>
      <c r="AG41" s="75"/>
      <c r="AH41" s="75"/>
      <c r="AI41" s="75"/>
      <c r="AJ41" s="75"/>
      <c r="AK41" s="75"/>
      <c r="AL41" s="75"/>
      <c r="AM41" s="75"/>
      <c r="AN41" s="75"/>
      <c r="AO41" s="75"/>
      <c r="AP41" s="75"/>
      <c r="AQ41" s="75"/>
      <c r="AR41" s="75"/>
      <c r="AS41" s="75"/>
      <c r="AT41" s="75"/>
      <c r="AU41" s="75"/>
      <c r="AV41" s="75"/>
      <c r="AW41" s="75"/>
      <c r="AX41" s="75"/>
    </row>
    <row r="42" spans="1:50">
      <c r="A42" s="75" t="s">
        <v>108</v>
      </c>
      <c r="B42" s="85">
        <f>IF(VLOOKUP($B$8,RMEAE!$A:$AY,2,0)=0,"-",VLOOKUP($B$8,RMEAE!$A:$AY,2,0))</f>
        <v>5.1416881864607387</v>
      </c>
      <c r="C42" s="85">
        <f>IF(VLOOKUP($B$8,RMEAE!$A:$AY,3,0)=0,"-",VLOOKUP($B$8,RMEAE!$A:$AY,3,0))</f>
        <v>5.272825883232815</v>
      </c>
      <c r="D42" s="85">
        <f>IF(VLOOKUP($B$8,RMEAE!$A:$AY,4,0)=0,"-",VLOOKUP($B$8,RMEAE!$A:$AY,4,0))</f>
        <v>5.3950011319713154</v>
      </c>
      <c r="E42" s="85">
        <f>IF(VLOOKUP($B$8,RMEAE!$A:$AY,5,0)=0,"-",VLOOKUP($B$8,RMEAE!$A:$AY,5,0))</f>
        <v>5.4732152202900792</v>
      </c>
      <c r="F42" s="85">
        <f>IF(VLOOKUP($B$8,RMEAE!$A:$AY,6,0)=0,"-",VLOOKUP($B$8,RMEAE!$A:$AY,6,0))</f>
        <v>5.5058416132948045</v>
      </c>
      <c r="G42" s="85">
        <f>IF(VLOOKUP($B$8,RMEAE!$A:$AY,7,0)=0,"-",VLOOKUP($B$8,RMEAE!$A:$AY,7,0))</f>
        <v>5.4170591289062537</v>
      </c>
      <c r="H42" s="85">
        <f>IF(VLOOKUP($B$8,RMEAE!$A:$AY,8,0)=0,"-",VLOOKUP($B$8,RMEAE!$A:$AY,8,0))</f>
        <v>5.0111779807044181</v>
      </c>
      <c r="I42" s="85">
        <f>IF(VLOOKUP($B$8,RMEAE!$A:$AY,9,0)=0,"-",VLOOKUP($B$8,RMEAE!$A:$AY,9,0))</f>
        <v>4.999182259672831</v>
      </c>
      <c r="J42" s="85">
        <f>IF(VLOOKUP($B$8,RMEAE!$A:$AY,10,0)=0,"-",VLOOKUP($B$8,RMEAE!$A:$AY,10,0))</f>
        <v>5.0930996736270657</v>
      </c>
      <c r="K42" s="85">
        <f>IF(VLOOKUP($B$8,RMEAE!$A:$AY,11,0)=0,"-",VLOOKUP($B$8,RMEAE!$A:$AY,11,0))</f>
        <v>5.0760067159612596</v>
      </c>
      <c r="L42" s="85">
        <f>IF(VLOOKUP($B$8,RMEAE!$A:$AY,12,0)=0,"-",VLOOKUP($B$8,RMEAE!$A:$AY,12,0))</f>
        <v>5.1619294140063223</v>
      </c>
      <c r="M42" s="85">
        <f>IF(VLOOKUP($B$8,RMEAE!$A:$AY,13,0)=0,"-",VLOOKUP($B$8,RMEAE!$A:$AY,13,0))</f>
        <v>5.2818628225646567</v>
      </c>
      <c r="N42" s="85">
        <f>IF(VLOOKUP($B$8,RMEAE!$A:$AY,14,0)=0,"-",VLOOKUP($B$8,RMEAE!$A:$AY,14,0))</f>
        <v>5.3215142152338695</v>
      </c>
      <c r="O42" s="85">
        <f>IF(VLOOKUP($B$8,RMEAE!$A:$AY,15,0)=0,"-",VLOOKUP($B$8,RMEAE!$A:$AY,15,0))</f>
        <v>5.6825963812793328</v>
      </c>
      <c r="P42" s="76"/>
      <c r="Q42" s="76"/>
      <c r="R42" s="76"/>
      <c r="S42" s="76"/>
      <c r="T42" s="76"/>
      <c r="U42" s="76"/>
      <c r="V42" s="76"/>
      <c r="W42" s="76"/>
      <c r="X42" s="76"/>
      <c r="Y42" s="76"/>
      <c r="Z42" s="76"/>
      <c r="AA42" s="76"/>
      <c r="AB42" s="75"/>
      <c r="AC42" s="75"/>
      <c r="AD42" s="75"/>
      <c r="AE42" s="75"/>
      <c r="AF42" s="75"/>
      <c r="AG42" s="75"/>
      <c r="AH42" s="75"/>
      <c r="AI42" s="75"/>
      <c r="AJ42" s="75"/>
      <c r="AK42" s="75"/>
      <c r="AL42" s="75"/>
      <c r="AM42" s="75"/>
      <c r="AN42" s="75"/>
      <c r="AO42" s="75"/>
      <c r="AP42" s="75"/>
      <c r="AQ42" s="75"/>
      <c r="AR42" s="75"/>
      <c r="AS42" s="75"/>
      <c r="AT42" s="75"/>
      <c r="AU42" s="75"/>
      <c r="AV42" s="75"/>
      <c r="AW42" s="75"/>
      <c r="AX42" s="75"/>
    </row>
    <row r="43" spans="1:50">
      <c r="A43" s="75" t="s">
        <v>109</v>
      </c>
      <c r="B43" s="85">
        <f>IF(VLOOKUP($B$8,'indice de fréquentationAE'!$A:$AY,2,0)=0,"-",VLOOKUP($B$8,'indice de fréquentationAE'!$A:$AY,2,0))</f>
        <v>0.55736515689287802</v>
      </c>
      <c r="C43" s="85">
        <f>IF(VLOOKUP($B$8,'indice de fréquentationAE'!$A:$AY,3,0)=0,"-",VLOOKUP($B$8,'indice de fréquentationAE'!$A:$AY,3,0))</f>
        <v>0.6368769624224041</v>
      </c>
      <c r="D43" s="85">
        <f>IF(VLOOKUP($B$8,'indice de fréquentationAE'!$A:$AY,4,0)=0,"-",VLOOKUP($B$8,'indice de fréquentationAE'!$A:$AY,4,0))</f>
        <v>0.53282441738965669</v>
      </c>
      <c r="E43" s="85">
        <f>IF(VLOOKUP($B$8,'indice de fréquentationAE'!$A:$AY,5,0)=0,"-",VLOOKUP($B$8,'indice de fréquentationAE'!$A:$AY,5,0))</f>
        <v>0.6051606918892003</v>
      </c>
      <c r="F43" s="85">
        <f>IF(VLOOKUP($B$8,'indice de fréquentationAE'!$A:$AY,6,0)=0,"-",VLOOKUP($B$8,'indice de fréquentationAE'!$A:$AY,6,0))</f>
        <v>0.53100372045730648</v>
      </c>
      <c r="G43" s="85">
        <f>IF(VLOOKUP($B$8,'indice de fréquentationAE'!$A:$AY,7,0)=0,"-",VLOOKUP($B$8,'indice de fréquentationAE'!$A:$AY,7,0))</f>
        <v>0.58214657961545324</v>
      </c>
      <c r="H43" s="85">
        <f>IF(VLOOKUP($B$8,'indice de fréquentationAE'!$A:$AY,8,0)=0,"-",VLOOKUP($B$8,'indice de fréquentationAE'!$A:$AY,8,0))</f>
        <v>0.44996481381707415</v>
      </c>
      <c r="I43" s="85">
        <f>IF(VLOOKUP($B$8,'indice de fréquentationAE'!$A:$AY,9,0)=0,"-",VLOOKUP($B$8,'indice de fréquentationAE'!$A:$AY,9,0))</f>
        <v>0.44455097059064497</v>
      </c>
      <c r="J43" s="85">
        <f>IF(VLOOKUP($B$8,'indice de fréquentationAE'!$A:$AY,10,0)=0,"-",VLOOKUP($B$8,'indice de fréquentationAE'!$A:$AY,10,0))</f>
        <v>0.53680442179362176</v>
      </c>
      <c r="K43" s="85">
        <f>IF(VLOOKUP($B$8,'indice de fréquentationAE'!$A:$AY,11,0)=0,"-",VLOOKUP($B$8,'indice de fréquentationAE'!$A:$AY,11,0))</f>
        <v>0.53999586555568402</v>
      </c>
      <c r="L43" s="85">
        <f>IF(VLOOKUP($B$8,'indice de fréquentationAE'!$A:$AY,12,0)=0,"-",VLOOKUP($B$8,'indice de fréquentationAE'!$A:$AY,12,0))</f>
        <v>0.53535248308106165</v>
      </c>
      <c r="M43" s="85">
        <f>IF(VLOOKUP($B$8,'indice de fréquentationAE'!$A:$AY,13,0)=0,"-",VLOOKUP($B$8,'indice de fréquentationAE'!$A:$AY,13,0))</f>
        <v>0.56650188572981897</v>
      </c>
      <c r="N43" s="85">
        <f>IF(VLOOKUP($B$8,'indice de fréquentationAE'!$A:$AY,14,0)=0,"-",VLOOKUP($B$8,'indice de fréquentationAE'!$A:$AY,14,0))</f>
        <v>0.56791313109281172</v>
      </c>
      <c r="O43" s="85">
        <f>IF(VLOOKUP($B$8,'indice de fréquentationAE'!$A:$AY,15,0)=0,"-",VLOOKUP($B$8,'indice de fréquentationAE'!$A:$AY,15,0))</f>
        <v>0.9132027131070023</v>
      </c>
      <c r="P43" s="76"/>
      <c r="Q43" s="76"/>
      <c r="R43" s="76"/>
      <c r="S43" s="76"/>
      <c r="T43" s="76"/>
      <c r="U43" s="76"/>
      <c r="V43" s="76"/>
      <c r="W43" s="76"/>
      <c r="X43" s="76"/>
      <c r="Y43" s="76"/>
      <c r="Z43" s="76"/>
      <c r="AA43" s="76"/>
      <c r="AB43" s="75"/>
      <c r="AC43" s="75"/>
      <c r="AD43" s="75"/>
      <c r="AE43" s="75"/>
      <c r="AF43" s="75"/>
      <c r="AG43" s="75"/>
      <c r="AH43" s="75"/>
      <c r="AI43" s="75"/>
      <c r="AJ43" s="75"/>
      <c r="AK43" s="75"/>
      <c r="AL43" s="75"/>
      <c r="AM43" s="75"/>
      <c r="AN43" s="75"/>
      <c r="AO43" s="75"/>
      <c r="AP43" s="75"/>
      <c r="AQ43" s="75"/>
      <c r="AR43" s="75"/>
      <c r="AS43" s="75"/>
      <c r="AT43" s="75"/>
      <c r="AU43" s="75"/>
      <c r="AV43" s="75"/>
      <c r="AW43" s="75"/>
      <c r="AX43" s="75"/>
    </row>
    <row r="44" spans="1:50">
      <c r="A44" s="75" t="s">
        <v>113</v>
      </c>
      <c r="B44" s="84">
        <f>IF(VLOOKUP($B$8,tmofAE!$A:$AY,2,0)=0,"-",VLOOKUP($B$8,tmofAE!$A:$AY,2,0))</f>
        <v>16.551701462756053</v>
      </c>
      <c r="C44" s="84">
        <f>IF(VLOOKUP($B$8,tmofAE!$A:$AY,3,0)=0,"-",VLOOKUP($B$8,tmofAE!$A:$AY,3,0))</f>
        <v>17.19633464403503</v>
      </c>
      <c r="D44" s="84">
        <f>IF(VLOOKUP($B$8,tmofAE!$A:$AY,4,0)=0,"-",VLOOKUP($B$8,tmofAE!$A:$AY,4,0))</f>
        <v>15.254048593689559</v>
      </c>
      <c r="E44" s="84">
        <f>IF(VLOOKUP($B$8,tmofAE!$A:$AY,5,0)=0,"-",VLOOKUP($B$8,tmofAE!$A:$AY,5,0))</f>
        <v>17.151343770274885</v>
      </c>
      <c r="F44" s="84">
        <f>IF(VLOOKUP($B$8,tmofAE!$A:$AY,6,0)=0,"-",VLOOKUP($B$8,tmofAE!$A:$AY,6,0))</f>
        <v>14.364491026559692</v>
      </c>
      <c r="G44" s="84">
        <f>IF(VLOOKUP($B$8,tmofAE!$A:$AY,7,0)=0,"-",VLOOKUP($B$8,tmofAE!$A:$AY,7,0))</f>
        <v>15.068674574256402</v>
      </c>
      <c r="H44" s="84">
        <f>IF(VLOOKUP($B$8,tmofAE!$A:$AY,8,0)=0,"-",VLOOKUP($B$8,tmofAE!$A:$AY,8,0))</f>
        <v>12.380667736670398</v>
      </c>
      <c r="I44" s="84">
        <f>IF(VLOOKUP($B$8,tmofAE!$A:$AY,9,0)=0,"-",VLOOKUP($B$8,tmofAE!$A:$AY,9,0))</f>
        <v>11.48258001694643</v>
      </c>
      <c r="J44" s="84">
        <f>IF(VLOOKUP($B$8,tmofAE!$A:$AY,10,0)=0,"-",VLOOKUP($B$8,tmofAE!$A:$AY,10,0))</f>
        <v>11.430032053707434</v>
      </c>
      <c r="K44" s="84">
        <f>IF(VLOOKUP($B$8,tmofAE!$A:$AY,11,0)=0,"-",VLOOKUP($B$8,tmofAE!$A:$AY,11,0))</f>
        <v>11.148039461896268</v>
      </c>
      <c r="L44" s="84">
        <f>IF(VLOOKUP($B$8,tmofAE!$A:$AY,12,0)=0,"-",VLOOKUP($B$8,tmofAE!$A:$AY,12,0))</f>
        <v>12.293754909114107</v>
      </c>
      <c r="M44" s="84">
        <f>IF(VLOOKUP($B$8,tmofAE!$A:$AY,13,0)=0,"-",VLOOKUP($B$8,tmofAE!$A:$AY,13,0))</f>
        <v>10.878585276396166</v>
      </c>
      <c r="N44" s="84">
        <f>IF(VLOOKUP($B$8,tmofAE!$A:$AY,14,0)=0,"-",VLOOKUP($B$8,tmofAE!$A:$AY,14,0))</f>
        <v>10.923221532906094</v>
      </c>
      <c r="O44" s="84">
        <f>IF(VLOOKUP($B$8,tmofAE!$A:$AY,15,0)=0,"-",VLOOKUP($B$8,tmofAE!$A:$AY,15,0))</f>
        <v>13.4411110017027</v>
      </c>
      <c r="P44" s="76"/>
      <c r="Q44" s="76"/>
      <c r="R44" s="76"/>
      <c r="S44" s="76"/>
      <c r="T44" s="76"/>
      <c r="U44" s="76"/>
      <c r="V44" s="76"/>
      <c r="W44" s="76"/>
      <c r="X44" s="76"/>
      <c r="Y44" s="76"/>
      <c r="Z44" s="76"/>
      <c r="AA44" s="76"/>
      <c r="AB44" s="75"/>
      <c r="AC44" s="75"/>
      <c r="AD44" s="75"/>
      <c r="AE44" s="75"/>
      <c r="AF44" s="75"/>
      <c r="AG44" s="75"/>
      <c r="AH44" s="75"/>
      <c r="AI44" s="75"/>
      <c r="AJ44" s="75"/>
      <c r="AK44" s="75"/>
      <c r="AL44" s="75"/>
      <c r="AM44" s="75"/>
      <c r="AN44" s="75"/>
      <c r="AO44" s="75"/>
      <c r="AP44" s="75"/>
      <c r="AQ44" s="75"/>
      <c r="AR44" s="75"/>
      <c r="AS44" s="75"/>
      <c r="AT44" s="75"/>
      <c r="AU44" s="75"/>
      <c r="AV44" s="75"/>
      <c r="AW44" s="75"/>
      <c r="AX44" s="75"/>
    </row>
    <row r="45" spans="1:5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row>
    <row r="46" spans="1:5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row>
    <row r="47" spans="1:50">
      <c r="A47" s="68" t="s">
        <v>115</v>
      </c>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row>
    <row r="48" spans="1:50" ht="3" customHeight="1">
      <c r="A48" s="38"/>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row>
    <row r="49" spans="1:47" s="68" customFormat="1">
      <c r="A49" s="73"/>
      <c r="B49" s="81">
        <v>2004</v>
      </c>
      <c r="C49" s="81">
        <v>2005</v>
      </c>
      <c r="D49" s="81">
        <v>2006</v>
      </c>
      <c r="E49" s="81">
        <v>2007</v>
      </c>
      <c r="F49" s="81">
        <v>2008</v>
      </c>
      <c r="G49" s="81">
        <v>2009</v>
      </c>
      <c r="H49" s="81">
        <v>2010</v>
      </c>
      <c r="I49" s="81">
        <v>2011</v>
      </c>
      <c r="J49" s="81">
        <v>2012</v>
      </c>
      <c r="K49" s="81">
        <v>2013</v>
      </c>
      <c r="L49" s="81">
        <v>2014</v>
      </c>
      <c r="M49" s="82"/>
      <c r="N49" s="82"/>
      <c r="O49" s="82"/>
      <c r="P49" s="82"/>
      <c r="Q49" s="82"/>
      <c r="R49" s="82"/>
      <c r="S49" s="82"/>
      <c r="T49" s="82"/>
      <c r="U49" s="82"/>
      <c r="V49" s="82"/>
      <c r="W49" s="82"/>
      <c r="X49" s="82"/>
      <c r="Y49" s="82"/>
      <c r="Z49" s="82"/>
      <c r="AA49" s="82"/>
    </row>
    <row r="50" spans="1:47">
      <c r="A50" s="75" t="s">
        <v>110</v>
      </c>
      <c r="B50" s="76">
        <f>IF(VLOOKUP($B$8,étabP!$A:$AY,3,0)=0,"-",VLOOKUP($B$8,étabP!$A:$AY,3,0))</f>
        <v>21</v>
      </c>
      <c r="C50" s="76">
        <f>IF(VLOOKUP($B$8,étabP!$A:$AY,4,0)=0,"-",VLOOKUP($B$8,étabP!$A:$AY,4,0))</f>
        <v>22</v>
      </c>
      <c r="D50" s="76">
        <f>IF(VLOOKUP($B$8,étabP!$A:$AY,5,0)=0,"-",VLOOKUP($B$8,étabP!$A:$AY,5,0))</f>
        <v>21</v>
      </c>
      <c r="E50" s="76">
        <f>IF(VLOOKUP($B$8,étabP!$A:$AY,6,0)=0,"-",VLOOKUP($B$8,étabP!$A:$AY,6,0))</f>
        <v>23</v>
      </c>
      <c r="F50" s="76">
        <f>IF(VLOOKUP($B$8,étabP!$A:$AY,7,0)=0,"-",VLOOKUP($B$8,étabP!$A:$AY,7,0))</f>
        <v>20</v>
      </c>
      <c r="G50" s="76">
        <f>IF(VLOOKUP($B$8,étabP!$A:$AY,8,0)=0,"-",VLOOKUP($B$8,étabP!$A:$AY,8,0))</f>
        <v>20</v>
      </c>
      <c r="H50" s="76">
        <f>IF(VLOOKUP($B$8,étabP!$A:$AY,9,0)=0,"-",VLOOKUP($B$8,étabP!$A:$AY,9,0))</f>
        <v>19</v>
      </c>
      <c r="I50" s="76">
        <f>IF(VLOOKUP($B$8,étabP!$A:$AY,10,0)=0,"-",VLOOKUP($B$8,étabP!$A:$AY,10,0))</f>
        <v>19</v>
      </c>
      <c r="J50" s="76">
        <f>IF(VLOOKUP($B$8,étabP!$A:$AY,11,0)=0,"-",VLOOKUP($B$8,étabP!$A:$AY,11,0))</f>
        <v>18</v>
      </c>
      <c r="K50" s="76">
        <f>IF(VLOOKUP($B$8,étabP!$A:$AY,12,0)=0,"-",VLOOKUP($B$8,étabP!$A:$AY,12,0))</f>
        <v>23</v>
      </c>
      <c r="L50" s="76">
        <f>IF(VLOOKUP($B$8,étabP!$A:$AY,13,0)=0,"-",VLOOKUP($B$8,étabP!$A:$AY,13,0))</f>
        <v>23</v>
      </c>
      <c r="M50" s="76"/>
      <c r="N50" s="76"/>
      <c r="O50" s="76"/>
      <c r="P50" s="76"/>
      <c r="Q50" s="76"/>
      <c r="R50" s="76"/>
      <c r="S50" s="76"/>
      <c r="T50" s="76"/>
      <c r="U50" s="76"/>
      <c r="V50" s="76"/>
      <c r="W50" s="76"/>
      <c r="X50" s="76"/>
      <c r="Y50" s="76"/>
      <c r="Z50" s="76"/>
      <c r="AA50" s="76"/>
      <c r="AB50" s="75"/>
      <c r="AC50" s="75"/>
      <c r="AD50" s="75"/>
      <c r="AE50" s="75"/>
      <c r="AF50" s="75"/>
      <c r="AG50" s="75"/>
      <c r="AH50" s="75"/>
      <c r="AI50" s="75"/>
      <c r="AJ50" s="75"/>
      <c r="AK50" s="75"/>
      <c r="AL50" s="75"/>
      <c r="AM50" s="75"/>
      <c r="AN50" s="75"/>
      <c r="AO50" s="75"/>
      <c r="AP50" s="75"/>
      <c r="AQ50" s="75"/>
      <c r="AR50" s="75"/>
      <c r="AS50" s="75"/>
      <c r="AT50" s="75"/>
      <c r="AU50" s="75"/>
    </row>
    <row r="51" spans="1:47">
      <c r="A51" s="75" t="s">
        <v>104</v>
      </c>
      <c r="B51" s="76">
        <f>IF(VLOOKUP($B$8,écransP!$A:$AY,3,0)=0,"-",VLOOKUP($B$8,écransP!$A:$AY,3,0))</f>
        <v>26</v>
      </c>
      <c r="C51" s="76">
        <f>IF(VLOOKUP($B$8,écransP!$A:$AY,4,0)=0,"-",VLOOKUP($B$8,écransP!$A:$AY,4,0))</f>
        <v>29</v>
      </c>
      <c r="D51" s="76">
        <f>IF(VLOOKUP($B$8,écransP!$A:$AY,5,0)=0,"-",VLOOKUP($B$8,écransP!$A:$AY,5,0))</f>
        <v>26</v>
      </c>
      <c r="E51" s="76">
        <f>IF(VLOOKUP($B$8,écransP!$A:$AY,6,0)=0,"-",VLOOKUP($B$8,écransP!$A:$AY,6,0))</f>
        <v>35</v>
      </c>
      <c r="F51" s="76">
        <f>IF(VLOOKUP($B$8,écransP!$A:$AY,7,0)=0,"-",VLOOKUP($B$8,écransP!$A:$AY,7,0))</f>
        <v>26</v>
      </c>
      <c r="G51" s="76">
        <f>IF(VLOOKUP($B$8,écransP!$A:$AY,8,0)=0,"-",VLOOKUP($B$8,écransP!$A:$AY,8,0))</f>
        <v>24</v>
      </c>
      <c r="H51" s="76">
        <f>IF(VLOOKUP($B$8,écransP!$A:$AY,9,0)=0,"-",VLOOKUP($B$8,écransP!$A:$AY,9,0))</f>
        <v>23</v>
      </c>
      <c r="I51" s="76">
        <f>IF(VLOOKUP($B$8,écransP!$A:$AY,10,0)=0,"-",VLOOKUP($B$8,écransP!$A:$AY,10,0))</f>
        <v>23</v>
      </c>
      <c r="J51" s="76">
        <f>IF(VLOOKUP($B$8,écransP!$A:$AY,11,0)=0,"-",VLOOKUP($B$8,écransP!$A:$AY,11,0))</f>
        <v>22</v>
      </c>
      <c r="K51" s="76">
        <f>IF(VLOOKUP($B$8,écransP!$A:$AY,12,0)=0,"-",VLOOKUP($B$8,écransP!$A:$AY,12,0))</f>
        <v>33</v>
      </c>
      <c r="L51" s="76">
        <f>IF(VLOOKUP($B$8,écransP!$A:$AY,13,0)=0,"-",VLOOKUP($B$8,écransP!$A:$AY,13,0))</f>
        <v>31</v>
      </c>
      <c r="M51" s="76"/>
      <c r="N51" s="76"/>
      <c r="O51" s="76"/>
      <c r="P51" s="76"/>
      <c r="Q51" s="76"/>
      <c r="R51" s="76"/>
      <c r="S51" s="76"/>
      <c r="T51" s="76"/>
      <c r="U51" s="76"/>
      <c r="V51" s="76"/>
      <c r="W51" s="76"/>
      <c r="X51" s="76"/>
      <c r="Y51" s="76"/>
      <c r="Z51" s="76"/>
      <c r="AA51" s="76"/>
      <c r="AB51" s="75"/>
      <c r="AC51" s="75"/>
      <c r="AD51" s="75"/>
      <c r="AE51" s="75"/>
      <c r="AF51" s="75"/>
      <c r="AG51" s="75"/>
      <c r="AH51" s="75"/>
      <c r="AI51" s="75"/>
      <c r="AJ51" s="75"/>
      <c r="AK51" s="75"/>
      <c r="AL51" s="75"/>
      <c r="AM51" s="75"/>
      <c r="AN51" s="75"/>
      <c r="AO51" s="75"/>
      <c r="AP51" s="75"/>
      <c r="AQ51" s="75"/>
      <c r="AR51" s="75"/>
      <c r="AS51" s="75"/>
      <c r="AT51" s="75"/>
      <c r="AU51" s="75"/>
    </row>
    <row r="52" spans="1:47">
      <c r="A52" s="75" t="s">
        <v>105</v>
      </c>
      <c r="B52" s="77">
        <f>IF(VLOOKUP($B$8,fauteuilsP!$A:$AY,3,0)=0,"-",VLOOKUP($B$8,fauteuilsP!$A:$AY,3,0))</f>
        <v>5526</v>
      </c>
      <c r="C52" s="77">
        <f>IF(VLOOKUP($B$8,fauteuilsP!$A:$AY,4,0)=0,"-",VLOOKUP($B$8,fauteuilsP!$A:$AY,4,0))</f>
        <v>5771</v>
      </c>
      <c r="D52" s="77">
        <f>IF(VLOOKUP($B$8,fauteuilsP!$A:$AY,5,0)=0,"-",VLOOKUP($B$8,fauteuilsP!$A:$AY,5,0))</f>
        <v>5177</v>
      </c>
      <c r="E52" s="77">
        <f>IF(VLOOKUP($B$8,fauteuilsP!$A:$AY,6,0)=0,"-",VLOOKUP($B$8,fauteuilsP!$A:$AY,6,0))</f>
        <v>6380</v>
      </c>
      <c r="F52" s="77">
        <f>IF(VLOOKUP($B$8,fauteuilsP!$A:$AY,7,0)=0,"-",VLOOKUP($B$8,fauteuilsP!$A:$AY,7,0))</f>
        <v>5129</v>
      </c>
      <c r="G52" s="77">
        <f>IF(VLOOKUP($B$8,fauteuilsP!$A:$AY,8,0)=0,"-",VLOOKUP($B$8,fauteuilsP!$A:$AY,8,0))</f>
        <v>4965</v>
      </c>
      <c r="H52" s="77">
        <f>IF(VLOOKUP($B$8,fauteuilsP!$A:$AY,9,0)=0,"-",VLOOKUP($B$8,fauteuilsP!$A:$AY,9,0))</f>
        <v>4526</v>
      </c>
      <c r="I52" s="77">
        <f>IF(VLOOKUP($B$8,fauteuilsP!$A:$AY,10,0)=0,"-",VLOOKUP($B$8,fauteuilsP!$A:$AY,10,0))</f>
        <v>4526</v>
      </c>
      <c r="J52" s="77">
        <f>IF(VLOOKUP($B$8,fauteuilsP!$A:$AY,11,0)=0,"-",VLOOKUP($B$8,fauteuilsP!$A:$AY,11,0))</f>
        <v>4446</v>
      </c>
      <c r="K52" s="77">
        <f>IF(VLOOKUP($B$8,fauteuilsP!$A:$AY,12,0)=0,"-",VLOOKUP($B$8,fauteuilsP!$A:$AY,12,0))</f>
        <v>6257</v>
      </c>
      <c r="L52" s="77">
        <f>IF(VLOOKUP($B$8,fauteuilsP!$A:$AY,13,0)=0,"-",VLOOKUP($B$8,fauteuilsP!$A:$AY,13,0))</f>
        <v>6336</v>
      </c>
      <c r="M52" s="76"/>
      <c r="N52" s="76"/>
      <c r="O52" s="76"/>
      <c r="P52" s="76"/>
      <c r="Q52" s="76"/>
      <c r="R52" s="76"/>
      <c r="S52" s="76"/>
      <c r="T52" s="76"/>
      <c r="U52" s="76"/>
      <c r="V52" s="76"/>
      <c r="W52" s="76"/>
      <c r="X52" s="76"/>
      <c r="Y52" s="76"/>
      <c r="Z52" s="76"/>
      <c r="AA52" s="76"/>
      <c r="AB52" s="75"/>
      <c r="AC52" s="75"/>
      <c r="AD52" s="75"/>
      <c r="AE52" s="75"/>
      <c r="AF52" s="75"/>
      <c r="AG52" s="75"/>
      <c r="AH52" s="75"/>
      <c r="AI52" s="75"/>
      <c r="AJ52" s="75"/>
      <c r="AK52" s="75"/>
      <c r="AL52" s="75"/>
      <c r="AM52" s="75"/>
      <c r="AN52" s="75"/>
      <c r="AO52" s="75"/>
      <c r="AP52" s="75"/>
      <c r="AQ52" s="75"/>
      <c r="AR52" s="75"/>
      <c r="AS52" s="75"/>
      <c r="AT52" s="75"/>
      <c r="AU52" s="75"/>
    </row>
    <row r="53" spans="1:47">
      <c r="A53" s="75" t="s">
        <v>112</v>
      </c>
      <c r="B53" s="83">
        <f>IF(VLOOKUP($B$8,séancesP!$A:$AY,3,0)=0,"-",VLOOKUP($B$8,séancesP!$A:$AY,3,0))</f>
        <v>16379</v>
      </c>
      <c r="C53" s="83">
        <f>IF(VLOOKUP($B$8,séancesP!$A:$AY,4,0)=0,"-",VLOOKUP($B$8,séancesP!$A:$AY,4,0))</f>
        <v>18842</v>
      </c>
      <c r="D53" s="83">
        <f>IF(VLOOKUP($B$8,séancesP!$A:$AY,5,0)=0,"-",VLOOKUP($B$8,séancesP!$A:$AY,5,0))</f>
        <v>17328</v>
      </c>
      <c r="E53" s="83">
        <f>IF(VLOOKUP($B$8,séancesP!$A:$AY,6,0)=0,"-",VLOOKUP($B$8,séancesP!$A:$AY,6,0))</f>
        <v>19382</v>
      </c>
      <c r="F53" s="83">
        <f>IF(VLOOKUP($B$8,séancesP!$A:$AY,7,0)=0,"-",VLOOKUP($B$8,séancesP!$A:$AY,7,0))</f>
        <v>18756</v>
      </c>
      <c r="G53" s="83">
        <f>IF(VLOOKUP($B$8,séancesP!$A:$AY,8,0)=0,"-",VLOOKUP($B$8,séancesP!$A:$AY,8,0))</f>
        <v>15836</v>
      </c>
      <c r="H53" s="83">
        <f>IF(VLOOKUP($B$8,séancesP!$A:$AY,9,0)=0,"-",VLOOKUP($B$8,séancesP!$A:$AY,9,0))</f>
        <v>18582</v>
      </c>
      <c r="I53" s="83">
        <f>IF(VLOOKUP($B$8,séancesP!$A:$AY,10,0)=0,"-",VLOOKUP($B$8,séancesP!$A:$AY,10,0))</f>
        <v>18860</v>
      </c>
      <c r="J53" s="83">
        <f>IF(VLOOKUP($B$8,séancesP!$A:$AY,11,0)=0,"-",VLOOKUP($B$8,séancesP!$A:$AY,11,0))</f>
        <v>18865</v>
      </c>
      <c r="K53" s="83">
        <f>IF(VLOOKUP($B$8,séancesP!$A:$AY,12,0)=0,"-",VLOOKUP($B$8,séancesP!$A:$AY,12,0))</f>
        <v>28075</v>
      </c>
      <c r="L53" s="83">
        <f>IF(VLOOKUP($B$8,séancesP!$A:$AY,13,0)=0,"-",VLOOKUP($B$8,séancesP!$A:$AY,13,0))</f>
        <v>25111</v>
      </c>
      <c r="M53" s="76"/>
      <c r="N53" s="76"/>
      <c r="O53" s="76"/>
      <c r="P53" s="76"/>
      <c r="Q53" s="76"/>
      <c r="R53" s="76"/>
      <c r="S53" s="76"/>
      <c r="T53" s="76"/>
      <c r="U53" s="76"/>
      <c r="V53" s="76"/>
      <c r="W53" s="76"/>
      <c r="X53" s="76"/>
      <c r="Y53" s="76"/>
      <c r="Z53" s="76"/>
      <c r="AA53" s="76"/>
      <c r="AB53" s="75"/>
      <c r="AC53" s="75"/>
      <c r="AD53" s="75"/>
      <c r="AE53" s="75"/>
      <c r="AF53" s="75"/>
      <c r="AG53" s="75"/>
      <c r="AH53" s="75"/>
      <c r="AI53" s="75"/>
      <c r="AJ53" s="75"/>
      <c r="AK53" s="75"/>
      <c r="AL53" s="75"/>
      <c r="AM53" s="75"/>
      <c r="AN53" s="75"/>
      <c r="AO53" s="75"/>
      <c r="AP53" s="75"/>
      <c r="AQ53" s="75"/>
      <c r="AR53" s="75"/>
      <c r="AS53" s="75"/>
      <c r="AT53" s="75"/>
      <c r="AU53" s="75"/>
    </row>
    <row r="54" spans="1:47">
      <c r="A54" s="75" t="s">
        <v>106</v>
      </c>
      <c r="B54" s="78">
        <f>IF(VLOOKUP($B$8,entréesP!$A:$AY,3,0)=0,"-",VLOOKUP($B$8,entréesP!$A:$AY,3,0))</f>
        <v>494412</v>
      </c>
      <c r="C54" s="78">
        <f>IF(VLOOKUP($B$8,entréesP!$A:$AY,4,0)=0,"-",VLOOKUP($B$8,entréesP!$A:$AY,4,0))</f>
        <v>491536</v>
      </c>
      <c r="D54" s="78">
        <f>IF(VLOOKUP($B$8,entréesP!$A:$AY,5,0)=0,"-",VLOOKUP($B$8,entréesP!$A:$AY,5,0))</f>
        <v>466488</v>
      </c>
      <c r="E54" s="78">
        <f>IF(VLOOKUP($B$8,entréesP!$A:$AY,6,0)=0,"-",VLOOKUP($B$8,entréesP!$A:$AY,6,0))</f>
        <v>501705</v>
      </c>
      <c r="F54" s="78">
        <f>IF(VLOOKUP($B$8,entréesP!$A:$AY,7,0)=0,"-",VLOOKUP($B$8,entréesP!$A:$AY,7,0))</f>
        <v>425085</v>
      </c>
      <c r="G54" s="78">
        <f>IF(VLOOKUP($B$8,entréesP!$A:$AY,8,0)=0,"-",VLOOKUP($B$8,entréesP!$A:$AY,8,0))</f>
        <v>386906</v>
      </c>
      <c r="H54" s="78">
        <f>IF(VLOOKUP($B$8,entréesP!$A:$AY,9,0)=0,"-",VLOOKUP($B$8,entréesP!$A:$AY,9,0))</f>
        <v>442899</v>
      </c>
      <c r="I54" s="78">
        <f>IF(VLOOKUP($B$8,entréesP!$A:$AY,10,0)=0,"-",VLOOKUP($B$8,entréesP!$A:$AY,10,0))</f>
        <v>478861</v>
      </c>
      <c r="J54" s="78">
        <f>IF(VLOOKUP($B$8,entréesP!$A:$AY,11,0)=0,"-",VLOOKUP($B$8,entréesP!$A:$AY,11,0))</f>
        <v>437348</v>
      </c>
      <c r="K54" s="78">
        <f>IF(VLOOKUP($B$8,entréesP!$A:$AY,12,0)=0,"-",VLOOKUP($B$8,entréesP!$A:$AY,12,0))</f>
        <v>607834</v>
      </c>
      <c r="L54" s="78">
        <f>IF(VLOOKUP($B$8,entréesP!$A:$AY,13,0)=0,"-",VLOOKUP($B$8,entréesP!$A:$AY,13,0))</f>
        <v>494462</v>
      </c>
      <c r="M54" s="76"/>
      <c r="N54" s="76"/>
      <c r="O54" s="76"/>
      <c r="P54" s="76"/>
      <c r="Q54" s="76"/>
      <c r="R54" s="76"/>
      <c r="S54" s="76"/>
      <c r="T54" s="76"/>
      <c r="U54" s="76"/>
      <c r="V54" s="76"/>
      <c r="W54" s="76"/>
      <c r="X54" s="76"/>
      <c r="Y54" s="76"/>
      <c r="Z54" s="76"/>
      <c r="AA54" s="76"/>
      <c r="AB54" s="75"/>
      <c r="AC54" s="75"/>
      <c r="AD54" s="75"/>
      <c r="AE54" s="75"/>
      <c r="AF54" s="75"/>
      <c r="AG54" s="75"/>
      <c r="AH54" s="75"/>
      <c r="AI54" s="75"/>
      <c r="AJ54" s="75"/>
      <c r="AK54" s="75"/>
      <c r="AL54" s="75"/>
      <c r="AM54" s="75"/>
      <c r="AN54" s="75"/>
      <c r="AO54" s="75"/>
      <c r="AP54" s="75"/>
      <c r="AQ54" s="75"/>
      <c r="AR54" s="75"/>
      <c r="AS54" s="75"/>
      <c r="AT54" s="75"/>
      <c r="AU54" s="75"/>
    </row>
    <row r="55" spans="1:47">
      <c r="A55" s="75" t="s">
        <v>107</v>
      </c>
      <c r="B55" s="78">
        <f>IF(VLOOKUP($B$8,recettesP!$A:$AY,3,0)=0,"-",VLOOKUP($B$8,recettesP!$A:$AY,3,0))</f>
        <v>2205191</v>
      </c>
      <c r="C55" s="78">
        <f>IF(VLOOKUP($B$8,recettesP!$A:$AY,4,0)=0,"-",VLOOKUP($B$8,recettesP!$A:$AY,4,0))</f>
        <v>2286797</v>
      </c>
      <c r="D55" s="78">
        <f>IF(VLOOKUP($B$8,recettesP!$A:$AY,5,0)=0,"-",VLOOKUP($B$8,recettesP!$A:$AY,5,0))</f>
        <v>2068399</v>
      </c>
      <c r="E55" s="78">
        <f>IF(VLOOKUP($B$8,recettesP!$A:$AY,6,0)=0,"-",VLOOKUP($B$8,recettesP!$A:$AY,6,0))</f>
        <v>2299685</v>
      </c>
      <c r="F55" s="78">
        <f>IF(VLOOKUP($B$8,recettesP!$A:$AY,7,0)=0,"-",VLOOKUP($B$8,recettesP!$A:$AY,7,0))</f>
        <v>1876151</v>
      </c>
      <c r="G55" s="78">
        <f>IF(VLOOKUP($B$8,recettesP!$A:$AY,8,0)=0,"-",VLOOKUP($B$8,recettesP!$A:$AY,8,0))</f>
        <v>1705493</v>
      </c>
      <c r="H55" s="78">
        <f>IF(VLOOKUP($B$8,recettesP!$A:$AY,9,0)=0,"-",VLOOKUP($B$8,recettesP!$A:$AY,9,0))</f>
        <v>2030679</v>
      </c>
      <c r="I55" s="78">
        <f>IF(VLOOKUP($B$8,recettesP!$A:$AY,10,0)=0,"-",VLOOKUP($B$8,recettesP!$A:$AY,10,0))</f>
        <v>2252814</v>
      </c>
      <c r="J55" s="78">
        <f>IF(VLOOKUP($B$8,recettesP!$A:$AY,11,0)=0,"-",VLOOKUP($B$8,recettesP!$A:$AY,11,0))</f>
        <v>2087133</v>
      </c>
      <c r="K55" s="78">
        <f>IF(VLOOKUP($B$8,recettesP!$A:$AY,12,0)=0,"-",VLOOKUP($B$8,recettesP!$A:$AY,12,0))</f>
        <v>3111164</v>
      </c>
      <c r="L55" s="78">
        <f>IF(VLOOKUP($B$8,recettesP!$A:$AY,13,0)=0,"-",VLOOKUP($B$8,recettesP!$A:$AY,13,0))</f>
        <v>2300363</v>
      </c>
      <c r="M55" s="76"/>
      <c r="N55" s="76"/>
      <c r="O55" s="76"/>
      <c r="P55" s="76"/>
      <c r="Q55" s="76"/>
      <c r="R55" s="76"/>
      <c r="S55" s="76"/>
      <c r="T55" s="76"/>
      <c r="U55" s="76"/>
      <c r="V55" s="76"/>
      <c r="W55" s="76"/>
      <c r="X55" s="76"/>
      <c r="Y55" s="76"/>
      <c r="Z55" s="76"/>
      <c r="AA55" s="76"/>
      <c r="AB55" s="75"/>
      <c r="AC55" s="75"/>
      <c r="AD55" s="75"/>
      <c r="AE55" s="75"/>
      <c r="AF55" s="75"/>
      <c r="AG55" s="75"/>
      <c r="AH55" s="75"/>
      <c r="AI55" s="75"/>
      <c r="AJ55" s="75"/>
      <c r="AK55" s="75"/>
      <c r="AL55" s="75"/>
      <c r="AM55" s="75"/>
      <c r="AN55" s="75"/>
      <c r="AO55" s="75"/>
      <c r="AP55" s="75"/>
      <c r="AQ55" s="75"/>
      <c r="AR55" s="75"/>
      <c r="AS55" s="75"/>
      <c r="AT55" s="75"/>
      <c r="AU55" s="75"/>
    </row>
    <row r="56" spans="1:47">
      <c r="A56" s="75" t="s">
        <v>108</v>
      </c>
      <c r="B56" s="85">
        <f>IF(VLOOKUP($B$8,RMEP!$A:$AY,3,0)=0,"-",VLOOKUP($B$8,RMEP!$A:$AY,3,0))</f>
        <v>4.4602295251733368</v>
      </c>
      <c r="C56" s="85">
        <f>IF(VLOOKUP($B$8,RMEP!$A:$AY,4,0)=0,"-",VLOOKUP($B$8,RMEP!$A:$AY,4,0))</f>
        <v>4.652348963249894</v>
      </c>
      <c r="D56" s="85">
        <f>IF(VLOOKUP($B$8,RMEP!$A:$AY,5,0)=0,"-",VLOOKUP($B$8,RMEP!$A:$AY,5,0))</f>
        <v>4.4339811527842086</v>
      </c>
      <c r="E56" s="85">
        <f>IF(VLOOKUP($B$8,RMEP!$A:$AY,6,0)=0,"-",VLOOKUP($B$8,RMEP!$A:$AY,6,0))</f>
        <v>4.5837394484806806</v>
      </c>
      <c r="F56" s="85">
        <f>IF(VLOOKUP($B$8,RMEP!$A:$AY,7,0)=0,"-",VLOOKUP($B$8,RMEP!$A:$AY,7,0))</f>
        <v>4.4135902231318438</v>
      </c>
      <c r="G56" s="85">
        <f>IF(VLOOKUP($B$8,RMEP!$A:$AY,8,0)=0,"-",VLOOKUP($B$8,RMEP!$A:$AY,8,0))</f>
        <v>4.4080293404599571</v>
      </c>
      <c r="H56" s="85">
        <f>IF(VLOOKUP($B$8,RMEP!$A:$AY,9,0)=0,"-",VLOOKUP($B$8,RMEP!$A:$AY,9,0))</f>
        <v>4.5849708398528781</v>
      </c>
      <c r="I56" s="85">
        <f>IF(VLOOKUP($B$8,RMEP!$A:$AY,10,0)=0,"-",VLOOKUP($B$8,RMEP!$A:$AY,10,0))</f>
        <v>4.7045259480308479</v>
      </c>
      <c r="J56" s="85">
        <f>IF(VLOOKUP($B$8,RMEP!$A:$AY,11,0)=0,"-",VLOOKUP($B$8,RMEP!$A:$AY,11,0))</f>
        <v>4.7722477294968764</v>
      </c>
      <c r="K56" s="85">
        <f>IF(VLOOKUP($B$8,RMEP!$A:$AY,12,0)=0,"-",VLOOKUP($B$8,RMEP!$A:$AY,12,0))</f>
        <v>5.1184435224090787</v>
      </c>
      <c r="L56" s="85">
        <f>IF(VLOOKUP($B$8,RMEP!$A:$AY,13,0)=0,"-",VLOOKUP($B$8,RMEP!$A:$AY,13,0))</f>
        <v>4.6522543693954237</v>
      </c>
      <c r="M56" s="76"/>
      <c r="N56" s="76"/>
      <c r="O56" s="76"/>
      <c r="P56" s="76"/>
      <c r="Q56" s="76"/>
      <c r="R56" s="76"/>
      <c r="S56" s="76"/>
      <c r="T56" s="76"/>
      <c r="U56" s="76"/>
      <c r="V56" s="76"/>
      <c r="W56" s="76"/>
      <c r="X56" s="76"/>
      <c r="Y56" s="76"/>
      <c r="Z56" s="76"/>
      <c r="AA56" s="76"/>
      <c r="AB56" s="75"/>
      <c r="AC56" s="75"/>
      <c r="AD56" s="75"/>
      <c r="AE56" s="75"/>
      <c r="AF56" s="75"/>
      <c r="AG56" s="75"/>
      <c r="AH56" s="75"/>
      <c r="AI56" s="75"/>
      <c r="AJ56" s="75"/>
      <c r="AK56" s="75"/>
      <c r="AL56" s="75"/>
      <c r="AM56" s="75"/>
      <c r="AN56" s="75"/>
      <c r="AO56" s="75"/>
      <c r="AP56" s="75"/>
      <c r="AQ56" s="75"/>
      <c r="AR56" s="75"/>
      <c r="AS56" s="75"/>
      <c r="AT56" s="75"/>
      <c r="AU56" s="75"/>
    </row>
    <row r="57" spans="1:47">
      <c r="A57" s="75" t="s">
        <v>109</v>
      </c>
      <c r="B57" s="85">
        <f>IF(VLOOKUP($B$8,'indice de fréquentationP'!$A:$AY,3,0)=0,"-",VLOOKUP($B$8,'indice de fréquentationP'!$A:$AY,3,0))</f>
        <v>0.27232933423593481</v>
      </c>
      <c r="C57" s="85">
        <f>IF(VLOOKUP($B$8,'indice de fréquentationP'!$A:$AY,4,0)=0,"-",VLOOKUP($B$8,'indice de fréquentationP'!$A:$AY,4,0))</f>
        <v>0.26669661697194819</v>
      </c>
      <c r="D57" s="85">
        <f>IF(VLOOKUP($B$8,'indice de fréquentationP'!$A:$AY,5,0)=0,"-",VLOOKUP($B$8,'indice de fréquentationP'!$A:$AY,5,0))</f>
        <v>0.25310612337246946</v>
      </c>
      <c r="E57" s="85">
        <f>IF(VLOOKUP($B$8,'indice de fréquentationP'!$A:$AY,6,0)=0,"-",VLOOKUP($B$8,'indice de fréquentationP'!$A:$AY,6,0))</f>
        <v>0.27221409259527535</v>
      </c>
      <c r="F57" s="85">
        <f>IF(VLOOKUP($B$8,'indice de fréquentationP'!$A:$AY,7,0)=0,"-",VLOOKUP($B$8,'indice de fréquentationP'!$A:$AY,7,0))</f>
        <v>0.23064176667735545</v>
      </c>
      <c r="G57" s="85">
        <f>IF(VLOOKUP($B$8,'indice de fréquentationP'!$A:$AY,8,0)=0,"-",VLOOKUP($B$8,'indice de fréquentationP'!$A:$AY,8,0))</f>
        <v>0.20992668143563967</v>
      </c>
      <c r="H57" s="85">
        <f>IF(VLOOKUP($B$8,'indice de fréquentationP'!$A:$AY,9,0)=0,"-",VLOOKUP($B$8,'indice de fréquentationP'!$A:$AY,9,0))</f>
        <v>0.24030725106657269</v>
      </c>
      <c r="I57" s="85">
        <f>IF(VLOOKUP($B$8,'indice de fréquentationP'!$A:$AY,10,0)=0,"-",VLOOKUP($B$8,'indice de fréquentationP'!$A:$AY,10,0))</f>
        <v>0.25981944089508008</v>
      </c>
      <c r="J57" s="85">
        <f>IF(VLOOKUP($B$8,'indice de fréquentationP'!$A:$AY,11,0)=0,"-",VLOOKUP($B$8,'indice de fréquentationP'!$A:$AY,11,0))</f>
        <v>0.2372954006206007</v>
      </c>
      <c r="K57" s="85">
        <f>IF(VLOOKUP($B$8,'indice de fréquentationP'!$A:$AY,12,0)=0,"-",VLOOKUP($B$8,'indice de fréquentationP'!$A:$AY,12,0))</f>
        <v>0.32979735254493497</v>
      </c>
      <c r="L57" s="85">
        <f>IF(VLOOKUP($B$8,'indice de fréquentationP'!$A:$AY,13,0)=0,"-",VLOOKUP($B$8,'indice de fréquentationP'!$A:$AY,13,0))</f>
        <v>0.26828420018306581</v>
      </c>
      <c r="M57" s="76"/>
      <c r="N57" s="76"/>
      <c r="O57" s="76"/>
      <c r="P57" s="76"/>
      <c r="Q57" s="76"/>
      <c r="R57" s="76"/>
      <c r="S57" s="76"/>
      <c r="T57" s="76"/>
      <c r="U57" s="76"/>
      <c r="V57" s="76"/>
      <c r="W57" s="76"/>
      <c r="X57" s="76"/>
      <c r="Y57" s="76"/>
      <c r="Z57" s="76"/>
      <c r="AA57" s="76"/>
      <c r="AB57" s="75"/>
      <c r="AC57" s="75"/>
      <c r="AD57" s="75"/>
      <c r="AE57" s="75"/>
      <c r="AF57" s="75"/>
      <c r="AG57" s="75"/>
      <c r="AH57" s="75"/>
      <c r="AI57" s="75"/>
      <c r="AJ57" s="75"/>
      <c r="AK57" s="75"/>
      <c r="AL57" s="75"/>
      <c r="AM57" s="75"/>
      <c r="AN57" s="75"/>
      <c r="AO57" s="75"/>
      <c r="AP57" s="75"/>
      <c r="AQ57" s="75"/>
      <c r="AR57" s="75"/>
      <c r="AS57" s="75"/>
      <c r="AT57" s="75"/>
      <c r="AU57" s="75"/>
    </row>
    <row r="58" spans="1:47">
      <c r="A58" s="75" t="s">
        <v>113</v>
      </c>
      <c r="B58" s="84">
        <f>IF(VLOOKUP($B$8,tmofP!$A:$AY,3,0)=0,"-",VLOOKUP($B$8,tmofP!$A:$AY,3,0))</f>
        <v>16.28290464950614</v>
      </c>
      <c r="C58" s="84">
        <f>IF(VLOOKUP($B$8,tmofP!$A:$AY,4,0)=0,"-",VLOOKUP($B$8,tmofP!$A:$AY,4,0))</f>
        <v>14.268989211227986</v>
      </c>
      <c r="D58" s="84">
        <f>IF(VLOOKUP($B$8,tmofP!$A:$AY,5,0)=0,"-",VLOOKUP($B$8,tmofP!$A:$AY,5,0))</f>
        <v>14.752199367583982</v>
      </c>
      <c r="E58" s="84">
        <f>IF(VLOOKUP($B$8,tmofP!$A:$AY,6,0)=0,"-",VLOOKUP($B$8,tmofP!$A:$AY,6,0))</f>
        <v>13.738405511956566</v>
      </c>
      <c r="F58" s="84">
        <f>IF(VLOOKUP($B$8,tmofP!$A:$AY,7,0)=0,"-",VLOOKUP($B$8,tmofP!$A:$AY,7,0))</f>
        <v>12.504537504052129</v>
      </c>
      <c r="G58" s="84">
        <f>IF(VLOOKUP($B$8,tmofP!$A:$AY,8,0)=0,"-",VLOOKUP($B$8,tmofP!$A:$AY,8,0))</f>
        <v>13.104263476623359</v>
      </c>
      <c r="H58" s="84">
        <f>IF(VLOOKUP($B$8,tmofP!$A:$AY,9,0)=0,"-",VLOOKUP($B$8,tmofP!$A:$AY,9,0))</f>
        <v>12.526678293019152</v>
      </c>
      <c r="I58" s="84">
        <f>IF(VLOOKUP($B$8,tmofP!$A:$AY,10,0)=0,"-",VLOOKUP($B$8,tmofP!$A:$AY,10,0))</f>
        <v>13.254570763554796</v>
      </c>
      <c r="J58" s="84">
        <f>IF(VLOOKUP($B$8,tmofP!$A:$AY,11,0)=0,"-",VLOOKUP($B$8,tmofP!$A:$AY,11,0))</f>
        <v>12.00184631968224</v>
      </c>
      <c r="K58" s="84">
        <f>IF(VLOOKUP($B$8,tmofP!$A:$AY,12,0)=0,"-",VLOOKUP($B$8,tmofP!$A:$AY,12,0))</f>
        <v>11.523627233217738</v>
      </c>
      <c r="L58" s="84">
        <f>IF(VLOOKUP($B$8,tmofP!$A:$AY,13,0)=0,"-",VLOOKUP($B$8,tmofP!$A:$AY,13,0))</f>
        <v>9.437041507279103</v>
      </c>
      <c r="M58" s="76"/>
      <c r="N58" s="76"/>
      <c r="O58" s="76"/>
      <c r="P58" s="76"/>
      <c r="Q58" s="76"/>
      <c r="R58" s="76"/>
      <c r="S58" s="76"/>
      <c r="T58" s="76"/>
      <c r="U58" s="76"/>
      <c r="V58" s="76"/>
      <c r="W58" s="76"/>
      <c r="X58" s="76"/>
      <c r="Y58" s="76"/>
      <c r="Z58" s="76"/>
      <c r="AA58" s="76"/>
      <c r="AB58" s="75"/>
      <c r="AC58" s="75"/>
      <c r="AD58" s="75"/>
      <c r="AE58" s="75"/>
      <c r="AF58" s="75"/>
      <c r="AG58" s="75"/>
      <c r="AH58" s="75"/>
      <c r="AI58" s="75"/>
      <c r="AJ58" s="75"/>
      <c r="AK58" s="75"/>
      <c r="AL58" s="75"/>
      <c r="AM58" s="75"/>
      <c r="AN58" s="75"/>
      <c r="AO58" s="75"/>
      <c r="AP58" s="75"/>
      <c r="AQ58" s="75"/>
      <c r="AR58" s="75"/>
      <c r="AS58" s="75"/>
      <c r="AT58" s="75"/>
      <c r="AU58" s="75"/>
    </row>
    <row r="59" spans="1:47">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row>
    <row r="60" spans="1:47">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row>
    <row r="61" spans="1:47">
      <c r="A61" s="68" t="s">
        <v>116</v>
      </c>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row>
    <row r="62" spans="1:47" ht="3" customHeight="1">
      <c r="A62" s="38"/>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row>
    <row r="63" spans="1:47" s="68" customFormat="1">
      <c r="A63" s="73"/>
      <c r="B63" s="81">
        <v>2004</v>
      </c>
      <c r="C63" s="81">
        <v>2005</v>
      </c>
      <c r="D63" s="81">
        <v>2006</v>
      </c>
      <c r="E63" s="81">
        <v>2007</v>
      </c>
      <c r="F63" s="81">
        <v>2008</v>
      </c>
      <c r="G63" s="81">
        <v>2009</v>
      </c>
      <c r="H63" s="81">
        <v>2010</v>
      </c>
      <c r="I63" s="81">
        <v>2011</v>
      </c>
      <c r="J63" s="81">
        <v>2012</v>
      </c>
      <c r="K63" s="81">
        <v>2013</v>
      </c>
      <c r="L63" s="81">
        <v>2014</v>
      </c>
      <c r="M63" s="82"/>
      <c r="N63" s="82"/>
      <c r="O63" s="82"/>
      <c r="P63" s="82"/>
      <c r="Q63" s="82"/>
      <c r="R63" s="82"/>
      <c r="S63" s="82"/>
      <c r="T63" s="82"/>
      <c r="U63" s="82"/>
      <c r="V63" s="82"/>
      <c r="W63" s="82"/>
      <c r="X63" s="82"/>
      <c r="Y63" s="82"/>
      <c r="Z63" s="82"/>
      <c r="AA63" s="82"/>
    </row>
    <row r="64" spans="1:47">
      <c r="A64" s="75" t="s">
        <v>110</v>
      </c>
      <c r="B64" s="76">
        <f>IF(VLOOKUP($B$8,étabM!$A:$AY,3,0)=0,"-",VLOOKUP($B$8,étabM!$A:$AY,3,0))</f>
        <v>7</v>
      </c>
      <c r="C64" s="76">
        <f>IF(VLOOKUP($B$8,étabM!$A:$AY,4,0)=0,"-",VLOOKUP($B$8,étabM!$A:$AY,4,0))</f>
        <v>6</v>
      </c>
      <c r="D64" s="76">
        <f>IF(VLOOKUP($B$8,étabM!$A:$AY,5,0)=0,"-",VLOOKUP($B$8,étabM!$A:$AY,5,0))</f>
        <v>7</v>
      </c>
      <c r="E64" s="76">
        <f>IF(VLOOKUP($B$8,étabM!$A:$AY,6,0)=0,"-",VLOOKUP($B$8,étabM!$A:$AY,6,0))</f>
        <v>6</v>
      </c>
      <c r="F64" s="76">
        <f>IF(VLOOKUP($B$8,étabM!$A:$AY,7,0)=0,"-",VLOOKUP($B$8,étabM!$A:$AY,7,0))</f>
        <v>8</v>
      </c>
      <c r="G64" s="76">
        <f>IF(VLOOKUP($B$8,étabM!$A:$AY,8,0)=0,"-",VLOOKUP($B$8,étabM!$A:$AY,8,0))</f>
        <v>9</v>
      </c>
      <c r="H64" s="76">
        <f>IF(VLOOKUP($B$8,étabM!$A:$AY,9,0)=0,"-",VLOOKUP($B$8,étabM!$A:$AY,9,0))</f>
        <v>9</v>
      </c>
      <c r="I64" s="76">
        <f>IF(VLOOKUP($B$8,étabM!$A:$AY,10,0)=0,"-",VLOOKUP($B$8,étabM!$A:$AY,10,0))</f>
        <v>10</v>
      </c>
      <c r="J64" s="76">
        <f>IF(VLOOKUP($B$8,étabM!$A:$AY,11,0)=0,"-",VLOOKUP($B$8,étabM!$A:$AY,11,0))</f>
        <v>9</v>
      </c>
      <c r="K64" s="76">
        <f>IF(VLOOKUP($B$8,étabM!$A:$AY,12,0)=0,"-",VLOOKUP($B$8,étabM!$A:$AY,12,0))</f>
        <v>7</v>
      </c>
      <c r="L64" s="76">
        <f>IF(VLOOKUP($B$8,étabM!$A:$AY,13,0)=0,"-",VLOOKUP($B$8,étabM!$A:$AY,13,0))</f>
        <v>8</v>
      </c>
      <c r="M64" s="76"/>
      <c r="N64" s="76"/>
      <c r="O64" s="76"/>
      <c r="P64" s="76"/>
      <c r="Q64" s="76"/>
      <c r="R64" s="76"/>
      <c r="S64" s="76"/>
      <c r="T64" s="76"/>
      <c r="U64" s="76"/>
      <c r="V64" s="76"/>
      <c r="W64" s="76"/>
      <c r="X64" s="76"/>
      <c r="Y64" s="76"/>
      <c r="Z64" s="76"/>
      <c r="AA64" s="76"/>
      <c r="AB64" s="75"/>
      <c r="AC64" s="75"/>
      <c r="AD64" s="75"/>
      <c r="AE64" s="75"/>
      <c r="AF64" s="75"/>
      <c r="AG64" s="75"/>
      <c r="AH64" s="75"/>
      <c r="AI64" s="75"/>
      <c r="AJ64" s="75"/>
      <c r="AK64" s="75"/>
      <c r="AL64" s="75"/>
      <c r="AM64" s="75"/>
      <c r="AN64" s="75"/>
      <c r="AO64" s="75"/>
      <c r="AP64" s="75"/>
      <c r="AQ64" s="75"/>
      <c r="AR64" s="75"/>
      <c r="AS64" s="75"/>
      <c r="AT64" s="75"/>
      <c r="AU64" s="75"/>
    </row>
    <row r="65" spans="1:47">
      <c r="A65" s="75" t="s">
        <v>104</v>
      </c>
      <c r="B65" s="76">
        <f>IF(VLOOKUP($B$8,écransM!$A:$AY,3,0)=0,"-",VLOOKUP($B$8,écransM!$A:$AY,3,0))</f>
        <v>38</v>
      </c>
      <c r="C65" s="76">
        <f>IF(VLOOKUP($B$8,écransM!$A:$AY,4,0)=0,"-",VLOOKUP($B$8,écransM!$A:$AY,4,0))</f>
        <v>35</v>
      </c>
      <c r="D65" s="76">
        <f>IF(VLOOKUP($B$8,écransM!$A:$AY,5,0)=0,"-",VLOOKUP($B$8,écransM!$A:$AY,5,0))</f>
        <v>38</v>
      </c>
      <c r="E65" s="76">
        <f>IF(VLOOKUP($B$8,écransM!$A:$AY,6,0)=0,"-",VLOOKUP($B$8,écransM!$A:$AY,6,0))</f>
        <v>36</v>
      </c>
      <c r="F65" s="76">
        <f>IF(VLOOKUP($B$8,écransM!$A:$AY,7,0)=0,"-",VLOOKUP($B$8,écransM!$A:$AY,7,0))</f>
        <v>45</v>
      </c>
      <c r="G65" s="76">
        <f>IF(VLOOKUP($B$8,écransM!$A:$AY,8,0)=0,"-",VLOOKUP($B$8,écransM!$A:$AY,8,0))</f>
        <v>49</v>
      </c>
      <c r="H65" s="76">
        <f>IF(VLOOKUP($B$8,écransM!$A:$AY,9,0)=0,"-",VLOOKUP($B$8,écransM!$A:$AY,9,0))</f>
        <v>48</v>
      </c>
      <c r="I65" s="76">
        <f>IF(VLOOKUP($B$8,écransM!$A:$AY,10,0)=0,"-",VLOOKUP($B$8,écransM!$A:$AY,10,0))</f>
        <v>57</v>
      </c>
      <c r="J65" s="76">
        <f>IF(VLOOKUP($B$8,écransM!$A:$AY,11,0)=0,"-",VLOOKUP($B$8,écransM!$A:$AY,11,0))</f>
        <v>48</v>
      </c>
      <c r="K65" s="76">
        <f>IF(VLOOKUP($B$8,écransM!$A:$AY,12,0)=0,"-",VLOOKUP($B$8,écransM!$A:$AY,12,0))</f>
        <v>41</v>
      </c>
      <c r="L65" s="76">
        <f>IF(VLOOKUP($B$8,écransM!$A:$AY,13,0)=0,"-",VLOOKUP($B$8,écransM!$A:$AY,13,0))</f>
        <v>37</v>
      </c>
      <c r="M65" s="76"/>
      <c r="N65" s="76"/>
      <c r="O65" s="76"/>
      <c r="P65" s="76"/>
      <c r="Q65" s="76"/>
      <c r="R65" s="76"/>
      <c r="S65" s="76"/>
      <c r="T65" s="76"/>
      <c r="U65" s="76"/>
      <c r="V65" s="76"/>
      <c r="W65" s="76"/>
      <c r="X65" s="76"/>
      <c r="Y65" s="76"/>
      <c r="Z65" s="76"/>
      <c r="AA65" s="76"/>
      <c r="AB65" s="75"/>
      <c r="AC65" s="75"/>
      <c r="AD65" s="75"/>
      <c r="AE65" s="75"/>
      <c r="AF65" s="75"/>
      <c r="AG65" s="75"/>
      <c r="AH65" s="75"/>
      <c r="AI65" s="75"/>
      <c r="AJ65" s="75"/>
      <c r="AK65" s="75"/>
      <c r="AL65" s="75"/>
      <c r="AM65" s="75"/>
      <c r="AN65" s="75"/>
      <c r="AO65" s="75"/>
      <c r="AP65" s="75"/>
      <c r="AQ65" s="75"/>
      <c r="AR65" s="75"/>
      <c r="AS65" s="75"/>
      <c r="AT65" s="75"/>
      <c r="AU65" s="75"/>
    </row>
    <row r="66" spans="1:47">
      <c r="A66" s="75" t="s">
        <v>105</v>
      </c>
      <c r="B66" s="77">
        <f>IF(VLOOKUP($B$8,fauteuilsM!$A:$AY,3,0)=0,"-",VLOOKUP($B$8,fauteuilsM!$A:$AY,3,0))</f>
        <v>6344</v>
      </c>
      <c r="C66" s="77">
        <f>IF(VLOOKUP($B$8,fauteuilsM!$A:$AY,4,0)=0,"-",VLOOKUP($B$8,fauteuilsM!$A:$AY,4,0))</f>
        <v>5691</v>
      </c>
      <c r="D66" s="77">
        <f>IF(VLOOKUP($B$8,fauteuilsM!$A:$AY,5,0)=0,"-",VLOOKUP($B$8,fauteuilsM!$A:$AY,5,0))</f>
        <v>6285</v>
      </c>
      <c r="E66" s="77">
        <f>IF(VLOOKUP($B$8,fauteuilsM!$A:$AY,6,0)=0,"-",VLOOKUP($B$8,fauteuilsM!$A:$AY,6,0))</f>
        <v>5744</v>
      </c>
      <c r="F66" s="77">
        <f>IF(VLOOKUP($B$8,fauteuilsM!$A:$AY,7,0)=0,"-",VLOOKUP($B$8,fauteuilsM!$A:$AY,7,0))</f>
        <v>6944</v>
      </c>
      <c r="G66" s="77">
        <f>IF(VLOOKUP($B$8,fauteuilsM!$A:$AY,8,0)=0,"-",VLOOKUP($B$8,fauteuilsM!$A:$AY,8,0))</f>
        <v>7520</v>
      </c>
      <c r="H66" s="77">
        <f>IF(VLOOKUP($B$8,fauteuilsM!$A:$AY,9,0)=0,"-",VLOOKUP($B$8,fauteuilsM!$A:$AY,9,0))</f>
        <v>7455</v>
      </c>
      <c r="I66" s="77">
        <f>IF(VLOOKUP($B$8,fauteuilsM!$A:$AY,10,0)=0,"-",VLOOKUP($B$8,fauteuilsM!$A:$AY,10,0))</f>
        <v>9184</v>
      </c>
      <c r="J66" s="77">
        <f>IF(VLOOKUP($B$8,fauteuilsM!$A:$AY,11,0)=0,"-",VLOOKUP($B$8,fauteuilsM!$A:$AY,11,0))</f>
        <v>7455</v>
      </c>
      <c r="K66" s="77">
        <f>IF(VLOOKUP($B$8,fauteuilsM!$A:$AY,12,0)=0,"-",VLOOKUP($B$8,fauteuilsM!$A:$AY,12,0))</f>
        <v>6285</v>
      </c>
      <c r="L66" s="77">
        <f>IF(VLOOKUP($B$8,fauteuilsM!$A:$AY,13,0)=0,"-",VLOOKUP($B$8,fauteuilsM!$A:$AY,13,0))</f>
        <v>5791</v>
      </c>
      <c r="M66" s="76"/>
      <c r="N66" s="76"/>
      <c r="O66" s="76"/>
      <c r="P66" s="76"/>
      <c r="Q66" s="76"/>
      <c r="R66" s="76"/>
      <c r="S66" s="76"/>
      <c r="T66" s="76"/>
      <c r="U66" s="76"/>
      <c r="V66" s="76"/>
      <c r="W66" s="76"/>
      <c r="X66" s="76"/>
      <c r="Y66" s="76"/>
      <c r="Z66" s="76"/>
      <c r="AA66" s="76"/>
      <c r="AB66" s="75"/>
      <c r="AC66" s="75"/>
      <c r="AD66" s="75"/>
      <c r="AE66" s="75"/>
      <c r="AF66" s="75"/>
      <c r="AG66" s="75"/>
      <c r="AH66" s="75"/>
      <c r="AI66" s="75"/>
      <c r="AJ66" s="75"/>
      <c r="AK66" s="75"/>
      <c r="AL66" s="75"/>
      <c r="AM66" s="75"/>
      <c r="AN66" s="75"/>
      <c r="AO66" s="75"/>
      <c r="AP66" s="75"/>
      <c r="AQ66" s="75"/>
      <c r="AR66" s="75"/>
      <c r="AS66" s="75"/>
      <c r="AT66" s="75"/>
      <c r="AU66" s="75"/>
    </row>
    <row r="67" spans="1:47">
      <c r="A67" s="75" t="s">
        <v>112</v>
      </c>
      <c r="B67" s="83">
        <f>IF(VLOOKUP($B$8,séancesM!$A:$AY,3,0)=0,"-",VLOOKUP($B$8,séancesM!$A:$AY,3,0))</f>
        <v>56672</v>
      </c>
      <c r="C67" s="83">
        <f>IF(VLOOKUP($B$8,séancesM!$A:$AY,4,0)=0,"-",VLOOKUP($B$8,séancesM!$A:$AY,4,0))</f>
        <v>56475</v>
      </c>
      <c r="D67" s="83">
        <f>IF(VLOOKUP($B$8,séancesM!$A:$AY,5,0)=0,"-",VLOOKUP($B$8,séancesM!$A:$AY,5,0))</f>
        <v>56365</v>
      </c>
      <c r="E67" s="83">
        <f>IF(VLOOKUP($B$8,séancesM!$A:$AY,6,0)=0,"-",VLOOKUP($B$8,séancesM!$A:$AY,6,0))</f>
        <v>55014</v>
      </c>
      <c r="F67" s="83">
        <f>IF(VLOOKUP($B$8,séancesM!$A:$AY,7,0)=0,"-",VLOOKUP($B$8,séancesM!$A:$AY,7,0))</f>
        <v>71046</v>
      </c>
      <c r="G67" s="83">
        <f>IF(VLOOKUP($B$8,séancesM!$A:$AY,8,0)=0,"-",VLOOKUP($B$8,séancesM!$A:$AY,8,0))</f>
        <v>74816</v>
      </c>
      <c r="H67" s="83">
        <f>IF(VLOOKUP($B$8,séancesM!$A:$AY,9,0)=0,"-",VLOOKUP($B$8,séancesM!$A:$AY,9,0))</f>
        <v>73738</v>
      </c>
      <c r="I67" s="83">
        <f>IF(VLOOKUP($B$8,séancesM!$A:$AY,10,0)=0,"-",VLOOKUP($B$8,séancesM!$A:$AY,10,0))</f>
        <v>78296</v>
      </c>
      <c r="J67" s="83">
        <f>IF(VLOOKUP($B$8,séancesM!$A:$AY,11,0)=0,"-",VLOOKUP($B$8,séancesM!$A:$AY,11,0))</f>
        <v>76256</v>
      </c>
      <c r="K67" s="83">
        <f>IF(VLOOKUP($B$8,séancesM!$A:$AY,12,0)=0,"-",VLOOKUP($B$8,séancesM!$A:$AY,12,0))</f>
        <v>69290</v>
      </c>
      <c r="L67" s="83">
        <f>IF(VLOOKUP($B$8,séancesM!$A:$AY,13,0)=0,"-",VLOOKUP($B$8,séancesM!$A:$AY,13,0))</f>
        <v>58773</v>
      </c>
      <c r="M67" s="76"/>
      <c r="N67" s="76"/>
      <c r="O67" s="76"/>
      <c r="P67" s="76"/>
      <c r="Q67" s="76"/>
      <c r="R67" s="76"/>
      <c r="S67" s="76"/>
      <c r="T67" s="76"/>
      <c r="U67" s="76"/>
      <c r="V67" s="76"/>
      <c r="W67" s="76"/>
      <c r="X67" s="76"/>
      <c r="Y67" s="76"/>
      <c r="Z67" s="76"/>
      <c r="AA67" s="76"/>
      <c r="AB67" s="75"/>
      <c r="AC67" s="75"/>
      <c r="AD67" s="75"/>
      <c r="AE67" s="75"/>
      <c r="AF67" s="75"/>
      <c r="AG67" s="75"/>
      <c r="AH67" s="75"/>
      <c r="AI67" s="75"/>
      <c r="AJ67" s="75"/>
      <c r="AK67" s="75"/>
      <c r="AL67" s="75"/>
      <c r="AM67" s="75"/>
      <c r="AN67" s="75"/>
      <c r="AO67" s="75"/>
      <c r="AP67" s="75"/>
      <c r="AQ67" s="75"/>
      <c r="AR67" s="75"/>
      <c r="AS67" s="75"/>
      <c r="AT67" s="75"/>
      <c r="AU67" s="75"/>
    </row>
    <row r="68" spans="1:47">
      <c r="A68" s="75" t="s">
        <v>106</v>
      </c>
      <c r="B68" s="78">
        <f>IF(VLOOKUP($B$8,entréesM!$A:$AY,3,0)=0,"-",VLOOKUP($B$8,entréesM!$A:$AY,3,0))</f>
        <v>1547863</v>
      </c>
      <c r="C68" s="78">
        <f>IF(VLOOKUP($B$8,entréesM!$A:$AY,4,0)=0,"-",VLOOKUP($B$8,entréesM!$A:$AY,4,0))</f>
        <v>1346719</v>
      </c>
      <c r="D68" s="78">
        <f>IF(VLOOKUP($B$8,entréesM!$A:$AY,5,0)=0,"-",VLOOKUP($B$8,entréesM!$A:$AY,5,0))</f>
        <v>1380033</v>
      </c>
      <c r="E68" s="78">
        <f>IF(VLOOKUP($B$8,entréesM!$A:$AY,6,0)=0,"-",VLOOKUP($B$8,entréesM!$A:$AY,6,0))</f>
        <v>1114901</v>
      </c>
      <c r="F68" s="78">
        <f>IF(VLOOKUP($B$8,entréesM!$A:$AY,7,0)=0,"-",VLOOKUP($B$8,entréesM!$A:$AY,7,0))</f>
        <v>1288875</v>
      </c>
      <c r="G68" s="78">
        <f>IF(VLOOKUP($B$8,entréesM!$A:$AY,8,0)=0,"-",VLOOKUP($B$8,entréesM!$A:$AY,8,0))</f>
        <v>1421781</v>
      </c>
      <c r="H68" s="78">
        <f>IF(VLOOKUP($B$8,entréesM!$A:$AY,9,0)=0,"-",VLOOKUP($B$8,entréesM!$A:$AY,9,0))</f>
        <v>1377280</v>
      </c>
      <c r="I68" s="78">
        <f>IF(VLOOKUP($B$8,entréesM!$A:$AY,10,0)=0,"-",VLOOKUP($B$8,entréesM!$A:$AY,10,0))</f>
        <v>1548508</v>
      </c>
      <c r="J68" s="78">
        <f>IF(VLOOKUP($B$8,entréesM!$A:$AY,11,0)=0,"-",VLOOKUP($B$8,entréesM!$A:$AY,11,0))</f>
        <v>1308093</v>
      </c>
      <c r="K68" s="78">
        <f>IF(VLOOKUP($B$8,entréesM!$A:$AY,12,0)=0,"-",VLOOKUP($B$8,entréesM!$A:$AY,12,0))</f>
        <v>1105721</v>
      </c>
      <c r="L68" s="78">
        <f>IF(VLOOKUP($B$8,entréesM!$A:$AY,13,0)=0,"-",VLOOKUP($B$8,entréesM!$A:$AY,13,0))</f>
        <v>1220034</v>
      </c>
      <c r="M68" s="76"/>
      <c r="N68" s="76"/>
      <c r="O68" s="76"/>
      <c r="P68" s="76"/>
      <c r="Q68" s="76"/>
      <c r="R68" s="76"/>
      <c r="S68" s="76"/>
      <c r="T68" s="76"/>
      <c r="U68" s="76"/>
      <c r="V68" s="76"/>
      <c r="W68" s="76"/>
      <c r="X68" s="76"/>
      <c r="Y68" s="76"/>
      <c r="Z68" s="76"/>
      <c r="AA68" s="76"/>
      <c r="AB68" s="75"/>
      <c r="AC68" s="75"/>
      <c r="AD68" s="75"/>
      <c r="AE68" s="75"/>
      <c r="AF68" s="75"/>
      <c r="AG68" s="75"/>
      <c r="AH68" s="75"/>
      <c r="AI68" s="75"/>
      <c r="AJ68" s="75"/>
      <c r="AK68" s="75"/>
      <c r="AL68" s="75"/>
      <c r="AM68" s="75"/>
      <c r="AN68" s="75"/>
      <c r="AO68" s="75"/>
      <c r="AP68" s="75"/>
      <c r="AQ68" s="75"/>
      <c r="AR68" s="75"/>
      <c r="AS68" s="75"/>
      <c r="AT68" s="75"/>
      <c r="AU68" s="75"/>
    </row>
    <row r="69" spans="1:47">
      <c r="A69" s="75" t="s">
        <v>107</v>
      </c>
      <c r="B69" s="78">
        <f>IF(VLOOKUP($B$8,recettesM!$A:$AY,3,0)=0,"-",VLOOKUP($B$8,recettesM!$A:$AY,3,0))</f>
        <v>9076347</v>
      </c>
      <c r="C69" s="78">
        <f>IF(VLOOKUP($B$8,recettesM!$A:$AY,4,0)=0,"-",VLOOKUP($B$8,recettesM!$A:$AY,4,0))</f>
        <v>7962947</v>
      </c>
      <c r="D69" s="78">
        <f>IF(VLOOKUP($B$8,recettesM!$A:$AY,5,0)=0,"-",VLOOKUP($B$8,recettesM!$A:$AY,5,0))</f>
        <v>8317134</v>
      </c>
      <c r="E69" s="78">
        <f>IF(VLOOKUP($B$8,recettesM!$A:$AY,6,0)=0,"-",VLOOKUP($B$8,recettesM!$A:$AY,6,0))</f>
        <v>6573649</v>
      </c>
      <c r="F69" s="78">
        <f>IF(VLOOKUP($B$8,recettesM!$A:$AY,7,0)=0,"-",VLOOKUP($B$8,recettesM!$A:$AY,7,0))</f>
        <v>7627721</v>
      </c>
      <c r="G69" s="78">
        <f>IF(VLOOKUP($B$8,recettesM!$A:$AY,8,0)=0,"-",VLOOKUP($B$8,recettesM!$A:$AY,8,0))</f>
        <v>8269644</v>
      </c>
      <c r="H69" s="78">
        <f>IF(VLOOKUP($B$8,recettesM!$A:$AY,9,0)=0,"-",VLOOKUP($B$8,recettesM!$A:$AY,9,0))</f>
        <v>8401578</v>
      </c>
      <c r="I69" s="78">
        <f>IF(VLOOKUP($B$8,recettesM!$A:$AY,10,0)=0,"-",VLOOKUP($B$8,recettesM!$A:$AY,10,0))</f>
        <v>9202302</v>
      </c>
      <c r="J69" s="78">
        <f>IF(VLOOKUP($B$8,recettesM!$A:$AY,11,0)=0,"-",VLOOKUP($B$8,recettesM!$A:$AY,11,0))</f>
        <v>7750967</v>
      </c>
      <c r="K69" s="78">
        <f>IF(VLOOKUP($B$8,recettesM!$A:$AY,12,0)=0,"-",VLOOKUP($B$8,recettesM!$A:$AY,12,0))</f>
        <v>6588024</v>
      </c>
      <c r="L69" s="78">
        <f>IF(VLOOKUP($B$8,recettesM!$A:$AY,13,0)=0,"-",VLOOKUP($B$8,recettesM!$A:$AY,13,0))</f>
        <v>7147583</v>
      </c>
      <c r="M69" s="76"/>
      <c r="N69" s="76"/>
      <c r="O69" s="76"/>
      <c r="P69" s="76"/>
      <c r="Q69" s="76"/>
      <c r="R69" s="76"/>
      <c r="S69" s="76"/>
      <c r="T69" s="76"/>
      <c r="U69" s="76"/>
      <c r="V69" s="76"/>
      <c r="W69" s="76"/>
      <c r="X69" s="76"/>
      <c r="Y69" s="76"/>
      <c r="Z69" s="76"/>
      <c r="AA69" s="76"/>
      <c r="AB69" s="75"/>
      <c r="AC69" s="75"/>
      <c r="AD69" s="75"/>
      <c r="AE69" s="75"/>
      <c r="AF69" s="75"/>
      <c r="AG69" s="75"/>
      <c r="AH69" s="75"/>
      <c r="AI69" s="75"/>
      <c r="AJ69" s="75"/>
      <c r="AK69" s="75"/>
      <c r="AL69" s="75"/>
      <c r="AM69" s="75"/>
      <c r="AN69" s="75"/>
      <c r="AO69" s="75"/>
      <c r="AP69" s="75"/>
      <c r="AQ69" s="75"/>
      <c r="AR69" s="75"/>
      <c r="AS69" s="75"/>
      <c r="AT69" s="75"/>
      <c r="AU69" s="75"/>
    </row>
    <row r="70" spans="1:47">
      <c r="A70" s="75" t="s">
        <v>108</v>
      </c>
      <c r="B70" s="85">
        <f>IF(VLOOKUP($B$8,RMEM!$A:$AY,3,0)=0,"-",VLOOKUP($B$8,RMEM!$A:$AY,3,0))</f>
        <v>5.8637922090004091</v>
      </c>
      <c r="C70" s="85">
        <f>IF(VLOOKUP($B$8,RMEM!$A:$AY,4,0)=0,"-",VLOOKUP($B$8,RMEM!$A:$AY,4,0))</f>
        <v>5.9128496739111869</v>
      </c>
      <c r="D70" s="85">
        <f>IF(VLOOKUP($B$8,RMEM!$A:$AY,5,0)=0,"-",VLOOKUP($B$8,RMEM!$A:$AY,5,0))</f>
        <v>6.0267645773688017</v>
      </c>
      <c r="E70" s="85">
        <f>IF(VLOOKUP($B$8,RMEM!$A:$AY,6,0)=0,"-",VLOOKUP($B$8,RMEM!$A:$AY,6,0))</f>
        <v>5.8961728440462426</v>
      </c>
      <c r="F70" s="85">
        <f>IF(VLOOKUP($B$8,RMEM!$A:$AY,7,0)=0,"-",VLOOKUP($B$8,RMEM!$A:$AY,7,0))</f>
        <v>5.9181231694307055</v>
      </c>
      <c r="G70" s="85">
        <f>IF(VLOOKUP($B$8,RMEM!$A:$AY,8,0)=0,"-",VLOOKUP($B$8,RMEM!$A:$AY,8,0))</f>
        <v>5.8163978840623134</v>
      </c>
      <c r="H70" s="85">
        <f>IF(VLOOKUP($B$8,RMEM!$A:$AY,9,0)=0,"-",VLOOKUP($B$8,RMEM!$A:$AY,9,0))</f>
        <v>6.1001234316914497</v>
      </c>
      <c r="I70" s="85">
        <f>IF(VLOOKUP($B$8,RMEM!$A:$AY,10,0)=0,"-",VLOOKUP($B$8,RMEM!$A:$AY,10,0))</f>
        <v>5.9426893500065869</v>
      </c>
      <c r="J70" s="85">
        <f>IF(VLOOKUP($B$8,RMEM!$A:$AY,11,0)=0,"-",VLOOKUP($B$8,RMEM!$A:$AY,11,0))</f>
        <v>5.9253944482540613</v>
      </c>
      <c r="K70" s="85">
        <f>IF(VLOOKUP($B$8,RMEM!$A:$AY,12,0)=0,"-",VLOOKUP($B$8,RMEM!$A:$AY,12,0))</f>
        <v>5.9581250604808993</v>
      </c>
      <c r="L70" s="85">
        <f>IF(VLOOKUP($B$8,RMEM!$A:$AY,13,0)=0,"-",VLOOKUP($B$8,RMEM!$A:$AY,13,0))</f>
        <v>5.8585113201763228</v>
      </c>
      <c r="M70" s="76"/>
      <c r="N70" s="76"/>
      <c r="O70" s="76"/>
      <c r="P70" s="76"/>
      <c r="Q70" s="76"/>
      <c r="R70" s="76"/>
      <c r="S70" s="76"/>
      <c r="T70" s="76"/>
      <c r="U70" s="76"/>
      <c r="V70" s="76"/>
      <c r="W70" s="76"/>
      <c r="X70" s="76"/>
      <c r="Y70" s="76"/>
      <c r="Z70" s="76"/>
      <c r="AA70" s="76"/>
      <c r="AB70" s="75"/>
      <c r="AC70" s="75"/>
      <c r="AD70" s="75"/>
      <c r="AE70" s="75"/>
      <c r="AF70" s="75"/>
      <c r="AG70" s="75"/>
      <c r="AH70" s="75"/>
      <c r="AI70" s="75"/>
      <c r="AJ70" s="75"/>
      <c r="AK70" s="75"/>
      <c r="AL70" s="75"/>
      <c r="AM70" s="75"/>
      <c r="AN70" s="75"/>
      <c r="AO70" s="75"/>
      <c r="AP70" s="75"/>
      <c r="AQ70" s="75"/>
      <c r="AR70" s="75"/>
      <c r="AS70" s="75"/>
      <c r="AT70" s="75"/>
      <c r="AU70" s="75"/>
    </row>
    <row r="71" spans="1:47">
      <c r="A71" s="75" t="s">
        <v>109</v>
      </c>
      <c r="B71" s="85">
        <f>IF(VLOOKUP($B$8,'indice de fréquentationM'!$A:$AY,3,0)=0,"-",VLOOKUP($B$8,'indice de fréquentationM'!$A:$AY,3,0))</f>
        <v>0.85258549606084955</v>
      </c>
      <c r="C71" s="85">
        <f>IF(VLOOKUP($B$8,'indice de fréquentationM'!$A:$AY,4,0)=0,"-",VLOOKUP($B$8,'indice de fréquentationM'!$A:$AY,4,0))</f>
        <v>0.73070009381173517</v>
      </c>
      <c r="D71" s="85">
        <f>IF(VLOOKUP($B$8,'indice de fréquentationM'!$A:$AY,5,0)=0,"-",VLOOKUP($B$8,'indice de fréquentationM'!$A:$AY,5,0))</f>
        <v>0.74877553711152089</v>
      </c>
      <c r="E71" s="85">
        <f>IF(VLOOKUP($B$8,'indice de fréquentationM'!$A:$AY,6,0)=0,"-",VLOOKUP($B$8,'indice de fréquentationM'!$A:$AY,6,0))</f>
        <v>0.60492074834527276</v>
      </c>
      <c r="F71" s="85">
        <f>IF(VLOOKUP($B$8,'indice de fréquentationM'!$A:$AY,7,0)=0,"-",VLOOKUP($B$8,'indice de fréquentationM'!$A:$AY,7,0))</f>
        <v>0.69931521231348204</v>
      </c>
      <c r="G71" s="85">
        <f>IF(VLOOKUP($B$8,'indice de fréquentationM'!$A:$AY,8,0)=0,"-",VLOOKUP($B$8,'indice de fréquentationM'!$A:$AY,8,0))</f>
        <v>0.77142708321464437</v>
      </c>
      <c r="H71" s="85">
        <f>IF(VLOOKUP($B$8,'indice de fréquentationM'!$A:$AY,9,0)=0,"-",VLOOKUP($B$8,'indice de fréquentationM'!$A:$AY,9,0))</f>
        <v>0.74728181989340514</v>
      </c>
      <c r="I71" s="85">
        <f>IF(VLOOKUP($B$8,'indice de fréquentationM'!$A:$AY,10,0)=0,"-",VLOOKUP($B$8,'indice de fréquentationM'!$A:$AY,10,0))</f>
        <v>0.84018636468945818</v>
      </c>
      <c r="J71" s="85">
        <f>IF(VLOOKUP($B$8,'indice de fréquentationM'!$A:$AY,11,0)=0,"-",VLOOKUP($B$8,'indice de fréquentationM'!$A:$AY,11,0))</f>
        <v>0.70974247620659847</v>
      </c>
      <c r="K71" s="85">
        <f>IF(VLOOKUP($B$8,'indice de fréquentationM'!$A:$AY,12,0)=0,"-",VLOOKUP($B$8,'indice de fréquentationM'!$A:$AY,12,0))</f>
        <v>0.59993988235823925</v>
      </c>
      <c r="L71" s="85">
        <f>IF(VLOOKUP($B$8,'indice de fréquentationM'!$A:$AY,13,0)=0,"-",VLOOKUP($B$8,'indice de fréquentationM'!$A:$AY,13,0))</f>
        <v>0.66196360061267912</v>
      </c>
      <c r="M71" s="76"/>
      <c r="N71" s="76"/>
      <c r="O71" s="76"/>
      <c r="P71" s="76"/>
      <c r="Q71" s="76"/>
      <c r="R71" s="76"/>
      <c r="S71" s="76"/>
      <c r="T71" s="76"/>
      <c r="U71" s="76"/>
      <c r="V71" s="76"/>
      <c r="W71" s="76"/>
      <c r="X71" s="76"/>
      <c r="Y71" s="76"/>
      <c r="Z71" s="76"/>
      <c r="AA71" s="76"/>
      <c r="AB71" s="75"/>
      <c r="AC71" s="75"/>
      <c r="AD71" s="75"/>
      <c r="AE71" s="75"/>
      <c r="AF71" s="75"/>
      <c r="AG71" s="75"/>
      <c r="AH71" s="75"/>
      <c r="AI71" s="75"/>
      <c r="AJ71" s="75"/>
      <c r="AK71" s="75"/>
      <c r="AL71" s="75"/>
      <c r="AM71" s="75"/>
      <c r="AN71" s="75"/>
      <c r="AO71" s="75"/>
      <c r="AP71" s="75"/>
      <c r="AQ71" s="75"/>
      <c r="AR71" s="75"/>
      <c r="AS71" s="75"/>
      <c r="AT71" s="75"/>
      <c r="AU71" s="75"/>
    </row>
    <row r="72" spans="1:47">
      <c r="A72" s="75" t="s">
        <v>113</v>
      </c>
      <c r="B72" s="84">
        <f>IF(VLOOKUP($B$8,tmofM!$A:$AY,3,0)=0,"-",VLOOKUP($B$8,tmofM!$A:$AY,3,0))</f>
        <v>16.845013249753777</v>
      </c>
      <c r="C72" s="84">
        <f>IF(VLOOKUP($B$8,tmofM!$A:$AY,4,0)=0,"-",VLOOKUP($B$8,tmofM!$A:$AY,4,0))</f>
        <v>15.084638897298994</v>
      </c>
      <c r="D72" s="84">
        <f>IF(VLOOKUP($B$8,tmofM!$A:$AY,5,0)=0,"-",VLOOKUP($B$8,tmofM!$A:$AY,5,0))</f>
        <v>15.320468222278691</v>
      </c>
      <c r="E72" s="84">
        <f>IF(VLOOKUP($B$8,tmofM!$A:$AY,6,0)=0,"-",VLOOKUP($B$8,tmofM!$A:$AY,6,0))</f>
        <v>12.991582804282311</v>
      </c>
      <c r="F72" s="84">
        <f>IF(VLOOKUP($B$8,tmofM!$A:$AY,7,0)=0,"-",VLOOKUP($B$8,tmofM!$A:$AY,7,0))</f>
        <v>12.082814209417634</v>
      </c>
      <c r="G72" s="84">
        <f>IF(VLOOKUP($B$8,tmofM!$A:$AY,8,0)=0,"-",VLOOKUP($B$8,tmofM!$A:$AY,8,0))</f>
        <v>12.634608858189505</v>
      </c>
      <c r="H72" s="84">
        <f>IF(VLOOKUP($B$8,tmofM!$A:$AY,9,0)=0,"-",VLOOKUP($B$8,tmofM!$A:$AY,9,0))</f>
        <v>12.365017973662569</v>
      </c>
      <c r="I72" s="84">
        <f>IF(VLOOKUP($B$8,tmofM!$A:$AY,10,0)=0,"-",VLOOKUP($B$8,tmofM!$A:$AY,10,0))</f>
        <v>13.057691678502994</v>
      </c>
      <c r="J72" s="84">
        <f>IF(VLOOKUP($B$8,tmofM!$A:$AY,11,0)=0,"-",VLOOKUP($B$8,tmofM!$A:$AY,11,0))</f>
        <v>11.419831064865441</v>
      </c>
      <c r="K72" s="84">
        <f>IF(VLOOKUP($B$8,tmofM!$A:$AY,12,0)=0,"-",VLOOKUP($B$8,tmofM!$A:$AY,12,0))</f>
        <v>10.773551020471794</v>
      </c>
      <c r="L72" s="84">
        <f>IF(VLOOKUP($B$8,tmofM!$A:$AY,13,0)=0,"-",VLOOKUP($B$8,tmofM!$A:$AY,13,0))</f>
        <v>13.677459076949708</v>
      </c>
      <c r="M72" s="76"/>
      <c r="N72" s="76"/>
      <c r="O72" s="76"/>
      <c r="P72" s="76"/>
      <c r="Q72" s="76"/>
      <c r="R72" s="76"/>
      <c r="S72" s="76"/>
      <c r="T72" s="76"/>
      <c r="U72" s="76"/>
      <c r="V72" s="76"/>
      <c r="W72" s="76"/>
      <c r="X72" s="76"/>
      <c r="Y72" s="76"/>
      <c r="Z72" s="76"/>
      <c r="AA72" s="76"/>
      <c r="AB72" s="75"/>
      <c r="AC72" s="75"/>
      <c r="AD72" s="75"/>
      <c r="AE72" s="75"/>
      <c r="AF72" s="75"/>
      <c r="AG72" s="75"/>
      <c r="AH72" s="75"/>
      <c r="AI72" s="75"/>
      <c r="AJ72" s="75"/>
      <c r="AK72" s="75"/>
      <c r="AL72" s="75"/>
      <c r="AM72" s="75"/>
      <c r="AN72" s="75"/>
      <c r="AO72" s="75"/>
      <c r="AP72" s="75"/>
      <c r="AQ72" s="75"/>
      <c r="AR72" s="75"/>
      <c r="AS72" s="75"/>
      <c r="AT72" s="75"/>
      <c r="AU72" s="75"/>
    </row>
    <row r="73" spans="1:47">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row>
    <row r="74" spans="1:47">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row>
    <row r="75" spans="1:47">
      <c r="A75" s="68" t="s">
        <v>117</v>
      </c>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row>
    <row r="76" spans="1:47" ht="3" customHeight="1">
      <c r="A76" s="38"/>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row>
    <row r="77" spans="1:47" s="68" customFormat="1">
      <c r="A77" s="73"/>
      <c r="B77" s="81">
        <v>2004</v>
      </c>
      <c r="C77" s="81">
        <v>2005</v>
      </c>
      <c r="D77" s="81">
        <v>2006</v>
      </c>
      <c r="E77" s="81">
        <v>2007</v>
      </c>
      <c r="F77" s="81">
        <v>2008</v>
      </c>
      <c r="G77" s="81">
        <v>2009</v>
      </c>
      <c r="H77" s="81">
        <v>2010</v>
      </c>
      <c r="I77" s="81">
        <v>2011</v>
      </c>
      <c r="J77" s="81">
        <v>2012</v>
      </c>
      <c r="K77" s="81">
        <v>2013</v>
      </c>
      <c r="L77" s="81">
        <v>2014</v>
      </c>
      <c r="M77" s="82"/>
      <c r="N77" s="82"/>
      <c r="O77" s="82"/>
      <c r="P77" s="82"/>
      <c r="Q77" s="82"/>
      <c r="R77" s="82"/>
      <c r="S77" s="82"/>
      <c r="T77" s="82"/>
      <c r="U77" s="82"/>
      <c r="V77" s="82"/>
      <c r="W77" s="82"/>
      <c r="X77" s="82"/>
      <c r="Y77" s="82"/>
      <c r="Z77" s="82"/>
      <c r="AA77" s="82"/>
    </row>
    <row r="78" spans="1:47">
      <c r="A78" s="75" t="s">
        <v>110</v>
      </c>
      <c r="B78" s="76">
        <f>IF(VLOOKUP($B$8,étabG!$A:$AY,3,0)=0,"-",VLOOKUP($B$8,étabG!$A:$AY,3,0))</f>
        <v>3</v>
      </c>
      <c r="C78" s="76">
        <f>IF(VLOOKUP($B$8,étabG!$A:$AY,4,0)=0,"-",VLOOKUP($B$8,étabG!$A:$AY,4,0))</f>
        <v>3</v>
      </c>
      <c r="D78" s="76">
        <f>IF(VLOOKUP($B$8,étabG!$A:$AY,5,0)=0,"-",VLOOKUP($B$8,étabG!$A:$AY,5,0))</f>
        <v>4</v>
      </c>
      <c r="E78" s="76">
        <f>IF(VLOOKUP($B$8,étabG!$A:$AY,6,0)=0,"-",VLOOKUP($B$8,étabG!$A:$AY,6,0))</f>
        <v>4</v>
      </c>
      <c r="F78" s="76">
        <f>IF(VLOOKUP($B$8,étabG!$A:$AY,7,0)=0,"-",VLOOKUP($B$8,étabG!$A:$AY,7,0))</f>
        <v>4</v>
      </c>
      <c r="G78" s="76">
        <f>IF(VLOOKUP($B$8,étabG!$A:$AY,8,0)=0,"-",VLOOKUP($B$8,étabG!$A:$AY,8,0))</f>
        <v>4</v>
      </c>
      <c r="H78" s="76">
        <f>IF(VLOOKUP($B$8,étabG!$A:$AY,9,0)=0,"-",VLOOKUP($B$8,étabG!$A:$AY,9,0))</f>
        <v>4</v>
      </c>
      <c r="I78" s="76">
        <f>IF(VLOOKUP($B$8,étabG!$A:$AY,10,0)=0,"-",VLOOKUP($B$8,étabG!$A:$AY,10,0))</f>
        <v>4</v>
      </c>
      <c r="J78" s="76">
        <f>IF(VLOOKUP($B$8,étabG!$A:$AY,11,0)=0,"-",VLOOKUP($B$8,étabG!$A:$AY,11,0))</f>
        <v>5</v>
      </c>
      <c r="K78" s="76">
        <f>IF(VLOOKUP($B$8,étabG!$A:$AY,12,0)=0,"-",VLOOKUP($B$8,étabG!$A:$AY,12,0))</f>
        <v>5</v>
      </c>
      <c r="L78" s="76">
        <f>IF(VLOOKUP($B$8,étabG!$A:$AY,13,0)=0,"-",VLOOKUP($B$8,étabG!$A:$AY,13,0))</f>
        <v>6</v>
      </c>
      <c r="M78" s="76"/>
      <c r="N78" s="76"/>
      <c r="O78" s="76"/>
      <c r="P78" s="76"/>
      <c r="Q78" s="76"/>
      <c r="R78" s="76"/>
      <c r="S78" s="76"/>
      <c r="T78" s="76"/>
      <c r="U78" s="76"/>
      <c r="V78" s="76"/>
      <c r="W78" s="76"/>
      <c r="X78" s="76"/>
      <c r="Y78" s="76"/>
      <c r="Z78" s="76"/>
      <c r="AA78" s="76"/>
      <c r="AB78" s="75"/>
      <c r="AC78" s="75"/>
      <c r="AD78" s="75"/>
      <c r="AE78" s="75"/>
      <c r="AF78" s="75"/>
      <c r="AG78" s="75"/>
      <c r="AH78" s="75"/>
      <c r="AI78" s="75"/>
      <c r="AJ78" s="75"/>
      <c r="AK78" s="75"/>
      <c r="AL78" s="75"/>
      <c r="AM78" s="75"/>
      <c r="AN78" s="75"/>
      <c r="AO78" s="75"/>
      <c r="AP78" s="75"/>
      <c r="AQ78" s="75"/>
      <c r="AR78" s="75"/>
      <c r="AS78" s="75"/>
      <c r="AT78" s="75"/>
      <c r="AU78" s="75"/>
    </row>
    <row r="79" spans="1:47">
      <c r="A79" s="75" t="s">
        <v>104</v>
      </c>
      <c r="B79" s="76">
        <f>IF(VLOOKUP($B$8,écransG!$A:$AY,3,0)=0,"-",VLOOKUP($B$8,écransG!$A:$AY,3,0))</f>
        <v>48</v>
      </c>
      <c r="C79" s="76">
        <f>IF(VLOOKUP($B$8,écransG!$A:$AY,4,0)=0,"-",VLOOKUP($B$8,écransG!$A:$AY,4,0))</f>
        <v>48</v>
      </c>
      <c r="D79" s="76">
        <f>IF(VLOOKUP($B$8,écransG!$A:$AY,5,0)=0,"-",VLOOKUP($B$8,écransG!$A:$AY,5,0))</f>
        <v>60</v>
      </c>
      <c r="E79" s="76">
        <f>IF(VLOOKUP($B$8,écransG!$A:$AY,6,0)=0,"-",VLOOKUP($B$8,écransG!$A:$AY,6,0))</f>
        <v>60</v>
      </c>
      <c r="F79" s="76">
        <f>IF(VLOOKUP($B$8,écransG!$A:$AY,7,0)=0,"-",VLOOKUP($B$8,écransG!$A:$AY,7,0))</f>
        <v>60</v>
      </c>
      <c r="G79" s="76">
        <f>IF(VLOOKUP($B$8,écransG!$A:$AY,8,0)=0,"-",VLOOKUP($B$8,écransG!$A:$AY,8,0))</f>
        <v>60</v>
      </c>
      <c r="H79" s="76">
        <f>IF(VLOOKUP($B$8,écransG!$A:$AY,9,0)=0,"-",VLOOKUP($B$8,écransG!$A:$AY,9,0))</f>
        <v>60</v>
      </c>
      <c r="I79" s="76">
        <f>IF(VLOOKUP($B$8,écransG!$A:$AY,10,0)=0,"-",VLOOKUP($B$8,écransG!$A:$AY,10,0))</f>
        <v>60</v>
      </c>
      <c r="J79" s="76">
        <f>IF(VLOOKUP($B$8,écransG!$A:$AY,11,0)=0,"-",VLOOKUP($B$8,écransG!$A:$AY,11,0))</f>
        <v>69</v>
      </c>
      <c r="K79" s="76">
        <f>IF(VLOOKUP($B$8,écransG!$A:$AY,12,0)=0,"-",VLOOKUP($B$8,écransG!$A:$AY,12,0))</f>
        <v>69</v>
      </c>
      <c r="L79" s="76">
        <f>IF(VLOOKUP($B$8,écransG!$A:$AY,13,0)=0,"-",VLOOKUP($B$8,écransG!$A:$AY,13,0))</f>
        <v>77</v>
      </c>
      <c r="M79" s="76"/>
      <c r="N79" s="76"/>
      <c r="O79" s="76"/>
      <c r="P79" s="76"/>
      <c r="Q79" s="76"/>
      <c r="R79" s="76"/>
      <c r="S79" s="76"/>
      <c r="T79" s="76"/>
      <c r="U79" s="76"/>
      <c r="V79" s="76"/>
      <c r="W79" s="76"/>
      <c r="X79" s="76"/>
      <c r="Y79" s="76"/>
      <c r="Z79" s="76"/>
      <c r="AA79" s="76"/>
      <c r="AB79" s="75"/>
      <c r="AC79" s="75"/>
      <c r="AD79" s="75"/>
      <c r="AE79" s="75"/>
      <c r="AF79" s="75"/>
      <c r="AG79" s="75"/>
      <c r="AH79" s="75"/>
      <c r="AI79" s="75"/>
      <c r="AJ79" s="75"/>
      <c r="AK79" s="75"/>
      <c r="AL79" s="75"/>
      <c r="AM79" s="75"/>
      <c r="AN79" s="75"/>
      <c r="AO79" s="75"/>
      <c r="AP79" s="75"/>
      <c r="AQ79" s="75"/>
      <c r="AR79" s="75"/>
      <c r="AS79" s="75"/>
      <c r="AT79" s="75"/>
      <c r="AU79" s="75"/>
    </row>
    <row r="80" spans="1:47">
      <c r="A80" s="75" t="s">
        <v>105</v>
      </c>
      <c r="B80" s="77">
        <f>IF(VLOOKUP($B$8,fauteuilsG!$A:$AY,3,0)=0,"-",VLOOKUP($B$8,fauteuilsG!$A:$AY,3,0))</f>
        <v>12774</v>
      </c>
      <c r="C80" s="77">
        <f>IF(VLOOKUP($B$8,fauteuilsG!$A:$AY,4,0)=0,"-",VLOOKUP($B$8,fauteuilsG!$A:$AY,4,0))</f>
        <v>12774</v>
      </c>
      <c r="D80" s="77">
        <f>IF(VLOOKUP($B$8,fauteuilsG!$A:$AY,5,0)=0,"-",VLOOKUP($B$8,fauteuilsG!$A:$AY,5,0))</f>
        <v>15232</v>
      </c>
      <c r="E80" s="77">
        <f>IF(VLOOKUP($B$8,fauteuilsG!$A:$AY,6,0)=0,"-",VLOOKUP($B$8,fauteuilsG!$A:$AY,6,0))</f>
        <v>15232</v>
      </c>
      <c r="F80" s="77">
        <f>IF(VLOOKUP($B$8,fauteuilsG!$A:$AY,7,0)=0,"-",VLOOKUP($B$8,fauteuilsG!$A:$AY,7,0))</f>
        <v>15232</v>
      </c>
      <c r="G80" s="77">
        <f>IF(VLOOKUP($B$8,fauteuilsG!$A:$AY,8,0)=0,"-",VLOOKUP($B$8,fauteuilsG!$A:$AY,8,0))</f>
        <v>15232</v>
      </c>
      <c r="H80" s="77">
        <f>IF(VLOOKUP($B$8,fauteuilsG!$A:$AY,9,0)=0,"-",VLOOKUP($B$8,fauteuilsG!$A:$AY,9,0))</f>
        <v>15232</v>
      </c>
      <c r="I80" s="77">
        <f>IF(VLOOKUP($B$8,fauteuilsG!$A:$AY,10,0)=0,"-",VLOOKUP($B$8,fauteuilsG!$A:$AY,10,0))</f>
        <v>15232</v>
      </c>
      <c r="J80" s="77">
        <f>IF(VLOOKUP($B$8,fauteuilsG!$A:$AY,11,0)=0,"-",VLOOKUP($B$8,fauteuilsG!$A:$AY,11,0))</f>
        <v>16961</v>
      </c>
      <c r="K80" s="77">
        <f>IF(VLOOKUP($B$8,fauteuilsG!$A:$AY,12,0)=0,"-",VLOOKUP($B$8,fauteuilsG!$A:$AY,12,0))</f>
        <v>16961</v>
      </c>
      <c r="L80" s="77">
        <f>IF(VLOOKUP($B$8,fauteuilsG!$A:$AY,13,0)=0,"-",VLOOKUP($B$8,fauteuilsG!$A:$AY,13,0))</f>
        <v>17815</v>
      </c>
      <c r="M80" s="76"/>
      <c r="N80" s="76"/>
      <c r="O80" s="76"/>
      <c r="P80" s="76"/>
      <c r="Q80" s="76"/>
      <c r="R80" s="76"/>
      <c r="S80" s="76"/>
      <c r="T80" s="76"/>
      <c r="U80" s="76"/>
      <c r="V80" s="76"/>
      <c r="W80" s="76"/>
      <c r="X80" s="76"/>
      <c r="Y80" s="76"/>
      <c r="Z80" s="76"/>
      <c r="AA80" s="76"/>
      <c r="AB80" s="75"/>
      <c r="AC80" s="75"/>
      <c r="AD80" s="75"/>
      <c r="AE80" s="75"/>
      <c r="AF80" s="75"/>
      <c r="AG80" s="75"/>
      <c r="AH80" s="75"/>
      <c r="AI80" s="75"/>
      <c r="AJ80" s="75"/>
      <c r="AK80" s="75"/>
      <c r="AL80" s="75"/>
      <c r="AM80" s="75"/>
      <c r="AN80" s="75"/>
      <c r="AO80" s="75"/>
      <c r="AP80" s="75"/>
      <c r="AQ80" s="75"/>
      <c r="AR80" s="75"/>
      <c r="AS80" s="75"/>
      <c r="AT80" s="75"/>
      <c r="AU80" s="75"/>
    </row>
    <row r="81" spans="1:47">
      <c r="A81" s="75" t="s">
        <v>112</v>
      </c>
      <c r="B81" s="83">
        <f>IF(VLOOKUP($B$8,séancesG!$A:$AY,3,0)=0,"-",VLOOKUP($B$8,séancesG!$A:$AY,3,0))</f>
        <v>86210</v>
      </c>
      <c r="C81" s="83">
        <f>IF(VLOOKUP($B$8,séancesG!$A:$AY,4,0)=0,"-",VLOOKUP($B$8,séancesG!$A:$AY,4,0))</f>
        <v>85135</v>
      </c>
      <c r="D81" s="83">
        <f>IF(VLOOKUP($B$8,séancesG!$A:$AY,5,0)=0,"-",VLOOKUP($B$8,séancesG!$A:$AY,5,0))</f>
        <v>87416</v>
      </c>
      <c r="E81" s="83">
        <f>IF(VLOOKUP($B$8,séancesG!$A:$AY,6,0)=0,"-",VLOOKUP($B$8,séancesG!$A:$AY,6,0))</f>
        <v>110992</v>
      </c>
      <c r="F81" s="83">
        <f>IF(VLOOKUP($B$8,séancesG!$A:$AY,7,0)=0,"-",VLOOKUP($B$8,séancesG!$A:$AY,7,0))</f>
        <v>113722</v>
      </c>
      <c r="G81" s="83">
        <f>IF(VLOOKUP($B$8,séancesG!$A:$AY,8,0)=0,"-",VLOOKUP($B$8,séancesG!$A:$AY,8,0))</f>
        <v>110486</v>
      </c>
      <c r="H81" s="83">
        <f>IF(VLOOKUP($B$8,séancesG!$A:$AY,9,0)=0,"-",VLOOKUP($B$8,séancesG!$A:$AY,9,0))</f>
        <v>108544</v>
      </c>
      <c r="I81" s="83">
        <f>IF(VLOOKUP($B$8,séancesG!$A:$AY,10,0)=0,"-",VLOOKUP($B$8,séancesG!$A:$AY,10,0))</f>
        <v>109428</v>
      </c>
      <c r="J81" s="83">
        <f>IF(VLOOKUP($B$8,séancesG!$A:$AY,11,0)=0,"-",VLOOKUP($B$8,séancesG!$A:$AY,11,0))</f>
        <v>128697</v>
      </c>
      <c r="K81" s="83">
        <f>IF(VLOOKUP($B$8,séancesG!$A:$AY,12,0)=0,"-",VLOOKUP($B$8,séancesG!$A:$AY,12,0))</f>
        <v>127755</v>
      </c>
      <c r="L81" s="83">
        <f>IF(VLOOKUP($B$8,séancesG!$A:$AY,13,0)=0,"-",VLOOKUP($B$8,séancesG!$A:$AY,13,0))</f>
        <v>142068</v>
      </c>
      <c r="M81" s="76"/>
      <c r="N81" s="76"/>
      <c r="O81" s="76"/>
      <c r="P81" s="76"/>
      <c r="Q81" s="76"/>
      <c r="R81" s="76"/>
      <c r="S81" s="76"/>
      <c r="T81" s="76"/>
      <c r="U81" s="76"/>
      <c r="V81" s="76"/>
      <c r="W81" s="76"/>
      <c r="X81" s="76"/>
      <c r="Y81" s="76"/>
      <c r="Z81" s="76"/>
      <c r="AA81" s="76"/>
      <c r="AB81" s="75"/>
      <c r="AC81" s="75"/>
      <c r="AD81" s="75"/>
      <c r="AE81" s="75"/>
      <c r="AF81" s="75"/>
      <c r="AG81" s="75"/>
      <c r="AH81" s="75"/>
      <c r="AI81" s="75"/>
      <c r="AJ81" s="75"/>
      <c r="AK81" s="75"/>
      <c r="AL81" s="75"/>
      <c r="AM81" s="75"/>
      <c r="AN81" s="75"/>
      <c r="AO81" s="75"/>
      <c r="AP81" s="75"/>
      <c r="AQ81" s="75"/>
      <c r="AR81" s="75"/>
      <c r="AS81" s="75"/>
      <c r="AT81" s="75"/>
      <c r="AU81" s="75"/>
    </row>
    <row r="82" spans="1:47">
      <c r="A82" s="75" t="s">
        <v>106</v>
      </c>
      <c r="B82" s="78">
        <f>IF(VLOOKUP($B$8,entréesG!$A:$AY,3,0)=0,"-",VLOOKUP($B$8,entréesG!$A:$AY,3,0))</f>
        <v>3382494</v>
      </c>
      <c r="C82" s="78">
        <f>IF(VLOOKUP($B$8,entréesG!$A:$AY,4,0)=0,"-",VLOOKUP($B$8,entréesG!$A:$AY,4,0))</f>
        <v>3008195</v>
      </c>
      <c r="D82" s="78">
        <f>IF(VLOOKUP($B$8,entréesG!$A:$AY,5,0)=0,"-",VLOOKUP($B$8,entréesG!$A:$AY,5,0))</f>
        <v>3139396</v>
      </c>
      <c r="E82" s="78">
        <f>IF(VLOOKUP($B$8,entréesG!$A:$AY,6,0)=0,"-",VLOOKUP($B$8,entréesG!$A:$AY,6,0))</f>
        <v>3309452</v>
      </c>
      <c r="F82" s="78">
        <f>IF(VLOOKUP($B$8,entréesG!$A:$AY,7,0)=0,"-",VLOOKUP($B$8,entréesG!$A:$AY,7,0))</f>
        <v>3591149</v>
      </c>
      <c r="G82" s="78">
        <f>IF(VLOOKUP($B$8,entréesG!$A:$AY,8,0)=0,"-",VLOOKUP($B$8,entréesG!$A:$AY,8,0))</f>
        <v>3913376</v>
      </c>
      <c r="H82" s="78">
        <f>IF(VLOOKUP($B$8,entréesG!$A:$AY,9,0)=0,"-",VLOOKUP($B$8,entréesG!$A:$AY,9,0))</f>
        <v>3913613</v>
      </c>
      <c r="I82" s="78">
        <f>IF(VLOOKUP($B$8,entréesG!$A:$AY,10,0)=0,"-",VLOOKUP($B$8,entréesG!$A:$AY,10,0))</f>
        <v>4059688</v>
      </c>
      <c r="J82" s="78">
        <f>IF(VLOOKUP($B$8,entréesG!$A:$AY,11,0)=0,"-",VLOOKUP($B$8,entréesG!$A:$AY,11,0))</f>
        <v>4084454</v>
      </c>
      <c r="K82" s="78">
        <f>IF(VLOOKUP($B$8,entréesG!$A:$AY,12,0)=0,"-",VLOOKUP($B$8,entréesG!$A:$AY,12,0))</f>
        <v>3761751</v>
      </c>
      <c r="L82" s="78">
        <f>IF(VLOOKUP($B$8,entréesG!$A:$AY,13,0)=0,"-",VLOOKUP($B$8,entréesG!$A:$AY,13,0))</f>
        <v>4045484</v>
      </c>
      <c r="M82" s="76"/>
      <c r="N82" s="76"/>
      <c r="O82" s="76"/>
      <c r="P82" s="76"/>
      <c r="Q82" s="76"/>
      <c r="R82" s="76"/>
      <c r="S82" s="76"/>
      <c r="T82" s="76"/>
      <c r="U82" s="76"/>
      <c r="V82" s="76"/>
      <c r="W82" s="76"/>
      <c r="X82" s="76"/>
      <c r="Y82" s="76"/>
      <c r="Z82" s="76"/>
      <c r="AA82" s="76"/>
      <c r="AB82" s="75"/>
      <c r="AC82" s="75"/>
      <c r="AD82" s="75"/>
      <c r="AE82" s="75"/>
      <c r="AF82" s="75"/>
      <c r="AG82" s="75"/>
      <c r="AH82" s="75"/>
      <c r="AI82" s="75"/>
      <c r="AJ82" s="75"/>
      <c r="AK82" s="75"/>
      <c r="AL82" s="75"/>
      <c r="AM82" s="75"/>
      <c r="AN82" s="75"/>
      <c r="AO82" s="75"/>
      <c r="AP82" s="75"/>
      <c r="AQ82" s="75"/>
      <c r="AR82" s="75"/>
      <c r="AS82" s="75"/>
      <c r="AT82" s="75"/>
      <c r="AU82" s="75"/>
    </row>
    <row r="83" spans="1:47">
      <c r="A83" s="75" t="s">
        <v>107</v>
      </c>
      <c r="B83" s="78">
        <f>IF(VLOOKUP($B$8,recettesG!$A:$AY,3,0)=0,"-",VLOOKUP($B$8,recettesG!$A:$AY,3,0))</f>
        <v>20498323</v>
      </c>
      <c r="C83" s="78">
        <f>IF(VLOOKUP($B$8,recettesG!$A:$AY,4,0)=0,"-",VLOOKUP($B$8,recettesG!$A:$AY,4,0))</f>
        <v>18297366</v>
      </c>
      <c r="D83" s="78">
        <f>IF(VLOOKUP($B$8,recettesG!$A:$AY,5,0)=0,"-",VLOOKUP($B$8,recettesG!$A:$AY,5,0))</f>
        <v>19498258</v>
      </c>
      <c r="E83" s="78">
        <f>IF(VLOOKUP($B$8,recettesG!$A:$AY,6,0)=0,"-",VLOOKUP($B$8,recettesG!$A:$AY,6,0))</f>
        <v>20426097</v>
      </c>
      <c r="F83" s="78">
        <f>IF(VLOOKUP($B$8,recettesG!$A:$AY,7,0)=0,"-",VLOOKUP($B$8,recettesG!$A:$AY,7,0))</f>
        <v>21912789</v>
      </c>
      <c r="G83" s="78">
        <f>IF(VLOOKUP($B$8,recettesG!$A:$AY,8,0)=0,"-",VLOOKUP($B$8,recettesG!$A:$AY,8,0))</f>
        <v>24679318</v>
      </c>
      <c r="H83" s="78">
        <f>IF(VLOOKUP($B$8,recettesG!$A:$AY,9,0)=0,"-",VLOOKUP($B$8,recettesG!$A:$AY,9,0))</f>
        <v>25434552</v>
      </c>
      <c r="I83" s="78">
        <f>IF(VLOOKUP($B$8,recettesG!$A:$AY,10,0)=0,"-",VLOOKUP($B$8,recettesG!$A:$AY,10,0))</f>
        <v>26166111</v>
      </c>
      <c r="J83" s="78">
        <f>IF(VLOOKUP($B$8,recettesG!$A:$AY,11,0)=0,"-",VLOOKUP($B$8,recettesG!$A:$AY,11,0))</f>
        <v>26674781</v>
      </c>
      <c r="K83" s="78">
        <f>IF(VLOOKUP($B$8,recettesG!$A:$AY,12,0)=0,"-",VLOOKUP($B$8,recettesG!$A:$AY,12,0))</f>
        <v>24751880</v>
      </c>
      <c r="L83" s="78">
        <f>IF(VLOOKUP($B$8,recettesG!$A:$AY,13,0)=0,"-",VLOOKUP($B$8,recettesG!$A:$AY,13,0))</f>
        <v>26235812</v>
      </c>
      <c r="M83" s="76"/>
      <c r="N83" s="76"/>
      <c r="O83" s="76"/>
      <c r="P83" s="76"/>
      <c r="Q83" s="76"/>
      <c r="R83" s="76"/>
      <c r="S83" s="76"/>
      <c r="T83" s="76"/>
      <c r="U83" s="76"/>
      <c r="V83" s="76"/>
      <c r="W83" s="76"/>
      <c r="X83" s="76"/>
      <c r="Y83" s="76"/>
      <c r="Z83" s="76"/>
      <c r="AA83" s="76"/>
      <c r="AB83" s="75"/>
      <c r="AC83" s="75"/>
      <c r="AD83" s="75"/>
      <c r="AE83" s="75"/>
      <c r="AF83" s="75"/>
      <c r="AG83" s="75"/>
      <c r="AH83" s="75"/>
      <c r="AI83" s="75"/>
      <c r="AJ83" s="75"/>
      <c r="AK83" s="75"/>
      <c r="AL83" s="75"/>
      <c r="AM83" s="75"/>
      <c r="AN83" s="75"/>
      <c r="AO83" s="75"/>
      <c r="AP83" s="75"/>
      <c r="AQ83" s="75"/>
      <c r="AR83" s="75"/>
      <c r="AS83" s="75"/>
      <c r="AT83" s="75"/>
      <c r="AU83" s="75"/>
    </row>
    <row r="84" spans="1:47">
      <c r="A84" s="75" t="s">
        <v>108</v>
      </c>
      <c r="B84" s="85">
        <f>IF(VLOOKUP($B$8,RMEG!$A:$AY,3,0)=0,"-",VLOOKUP($B$8,RMEG!$A:$AY,3,0))</f>
        <v>6.0601210231267224</v>
      </c>
      <c r="C84" s="85">
        <f>IF(VLOOKUP($B$8,RMEG!$A:$AY,4,0)=0,"-",VLOOKUP($B$8,RMEG!$A:$AY,4,0))</f>
        <v>6.0825066194179565</v>
      </c>
      <c r="D84" s="85">
        <f>IF(VLOOKUP($B$8,RMEG!$A:$AY,5,0)=0,"-",VLOOKUP($B$8,RMEG!$A:$AY,5,0))</f>
        <v>6.2108310006128571</v>
      </c>
      <c r="E84" s="85">
        <f>IF(VLOOKUP($B$8,RMEG!$A:$AY,6,0)=0,"-",VLOOKUP($B$8,RMEG!$A:$AY,6,0))</f>
        <v>6.1720481215621197</v>
      </c>
      <c r="F84" s="85">
        <f>IF(VLOOKUP($B$8,RMEG!$A:$AY,7,0)=0,"-",VLOOKUP($B$8,RMEG!$A:$AY,7,0))</f>
        <v>6.1018880029762066</v>
      </c>
      <c r="G84" s="85">
        <f>IF(VLOOKUP($B$8,RMEG!$A:$AY,8,0)=0,"-",VLOOKUP($B$8,RMEG!$A:$AY,8,0))</f>
        <v>6.3064009182864105</v>
      </c>
      <c r="H84" s="85">
        <f>IF(VLOOKUP($B$8,RMEG!$A:$AY,9,0)=0,"-",VLOOKUP($B$8,RMEG!$A:$AY,9,0))</f>
        <v>6.4989951740246159</v>
      </c>
      <c r="I84" s="85">
        <f>IF(VLOOKUP($B$8,RMEG!$A:$AY,10,0)=0,"-",VLOOKUP($B$8,RMEG!$A:$AY,10,0))</f>
        <v>6.4453502338110713</v>
      </c>
      <c r="J84" s="85">
        <f>IF(VLOOKUP($B$8,RMEG!$A:$AY,11,0)=0,"-",VLOOKUP($B$8,RMEG!$A:$AY,11,0))</f>
        <v>6.5308070552392072</v>
      </c>
      <c r="K84" s="85">
        <f>IF(VLOOKUP($B$8,RMEG!$A:$AY,12,0)=0,"-",VLOOKUP($B$8,RMEG!$A:$AY,12,0))</f>
        <v>6.5798826131766832</v>
      </c>
      <c r="L84" s="85">
        <f>IF(VLOOKUP($B$8,RMEG!$A:$AY,13,0)=0,"-",VLOOKUP($B$8,RMEG!$A:$AY,13,0))</f>
        <v>6.4852096807205273</v>
      </c>
      <c r="M84" s="76"/>
      <c r="N84" s="76"/>
      <c r="O84" s="76"/>
      <c r="P84" s="76"/>
      <c r="Q84" s="76"/>
      <c r="R84" s="76"/>
      <c r="S84" s="76"/>
      <c r="T84" s="76"/>
      <c r="U84" s="76"/>
      <c r="V84" s="76"/>
      <c r="W84" s="76"/>
      <c r="X84" s="76"/>
      <c r="Y84" s="76"/>
      <c r="Z84" s="76"/>
      <c r="AA84" s="76"/>
      <c r="AB84" s="75"/>
      <c r="AC84" s="75"/>
      <c r="AD84" s="75"/>
      <c r="AE84" s="75"/>
      <c r="AF84" s="75"/>
      <c r="AG84" s="75"/>
      <c r="AH84" s="75"/>
      <c r="AI84" s="75"/>
      <c r="AJ84" s="75"/>
      <c r="AK84" s="75"/>
      <c r="AL84" s="75"/>
      <c r="AM84" s="75"/>
      <c r="AN84" s="75"/>
      <c r="AO84" s="75"/>
      <c r="AP84" s="75"/>
      <c r="AQ84" s="75"/>
      <c r="AR84" s="75"/>
      <c r="AS84" s="75"/>
      <c r="AT84" s="75"/>
      <c r="AU84" s="75"/>
    </row>
    <row r="85" spans="1:47">
      <c r="A85" s="75" t="s">
        <v>109</v>
      </c>
      <c r="B85" s="85">
        <f>IF(VLOOKUP($B$8,'indice de fréquentationG'!$A:$AY,3,0)=0,"-",VLOOKUP($B$8,'indice de fréquentationG'!$A:$AY,3,0))</f>
        <v>1.8631269853422734</v>
      </c>
      <c r="C85" s="85">
        <f>IF(VLOOKUP($B$8,'indice de fréquentationG'!$A:$AY,4,0)=0,"-",VLOOKUP($B$8,'indice de fréquentationG'!$A:$AY,4,0))</f>
        <v>1.6321804093533936</v>
      </c>
      <c r="D85" s="85">
        <f>IF(VLOOKUP($B$8,'indice de fréquentationG'!$A:$AY,5,0)=0,"-",VLOOKUP($B$8,'indice de fréquentationG'!$A:$AY,5,0))</f>
        <v>1.7033671847743934</v>
      </c>
      <c r="E85" s="85">
        <f>IF(VLOOKUP($B$8,'indice de fréquentationG'!$A:$AY,6,0)=0,"-",VLOOKUP($B$8,'indice de fréquentationG'!$A:$AY,6,0))</f>
        <v>1.7956358281612086</v>
      </c>
      <c r="F85" s="85">
        <f>IF(VLOOKUP($B$8,'indice de fréquentationG'!$A:$AY,7,0)=0,"-",VLOOKUP($B$8,'indice de fréquentationG'!$A:$AY,7,0))</f>
        <v>1.9484784214018804</v>
      </c>
      <c r="G85" s="85">
        <f>IF(VLOOKUP($B$8,'indice de fréquentationG'!$A:$AY,8,0)=0,"-",VLOOKUP($B$8,'indice de fréquentationG'!$A:$AY,8,0))</f>
        <v>2.1233117007487032</v>
      </c>
      <c r="H85" s="85">
        <f>IF(VLOOKUP($B$8,'indice de fréquentationG'!$A:$AY,9,0)=0,"-",VLOOKUP($B$8,'indice de fréquentationG'!$A:$AY,9,0))</f>
        <v>2.1234402917333361</v>
      </c>
      <c r="I85" s="85">
        <f>IF(VLOOKUP($B$8,'indice de fréquentationG'!$A:$AY,10,0)=0,"-",VLOOKUP($B$8,'indice de fréquentationG'!$A:$AY,10,0))</f>
        <v>2.2026973722405163</v>
      </c>
      <c r="J85" s="85">
        <f>IF(VLOOKUP($B$8,'indice de fréquentationG'!$A:$AY,11,0)=0,"-",VLOOKUP($B$8,'indice de fréquentationG'!$A:$AY,11,0))</f>
        <v>2.216134858845622</v>
      </c>
      <c r="K85" s="85">
        <f>IF(VLOOKUP($B$8,'indice de fréquentationG'!$A:$AY,12,0)=0,"-",VLOOKUP($B$8,'indice de fréquentationG'!$A:$AY,12,0))</f>
        <v>2.0410433123735454</v>
      </c>
      <c r="L85" s="85">
        <f>IF(VLOOKUP($B$8,'indice de fréquentationG'!$A:$AY,13,0)=0,"-",VLOOKUP($B$8,'indice de fréquentationG'!$A:$AY,13,0))</f>
        <v>2.19499059441047</v>
      </c>
      <c r="M85" s="76"/>
      <c r="N85" s="76"/>
      <c r="O85" s="76"/>
      <c r="P85" s="76"/>
      <c r="Q85" s="76"/>
      <c r="R85" s="76"/>
      <c r="S85" s="76"/>
      <c r="T85" s="76"/>
      <c r="U85" s="76"/>
      <c r="V85" s="76"/>
      <c r="W85" s="76"/>
      <c r="X85" s="76"/>
      <c r="Y85" s="76"/>
      <c r="Z85" s="76"/>
      <c r="AA85" s="76"/>
      <c r="AB85" s="75"/>
      <c r="AC85" s="75"/>
      <c r="AD85" s="75"/>
      <c r="AE85" s="75"/>
      <c r="AF85" s="75"/>
      <c r="AG85" s="75"/>
      <c r="AH85" s="75"/>
      <c r="AI85" s="75"/>
      <c r="AJ85" s="75"/>
      <c r="AK85" s="75"/>
      <c r="AL85" s="75"/>
      <c r="AM85" s="75"/>
      <c r="AN85" s="75"/>
      <c r="AO85" s="75"/>
      <c r="AP85" s="75"/>
      <c r="AQ85" s="75"/>
      <c r="AR85" s="75"/>
      <c r="AS85" s="75"/>
      <c r="AT85" s="75"/>
      <c r="AU85" s="75"/>
    </row>
    <row r="86" spans="1:47">
      <c r="A86" s="75" t="s">
        <v>113</v>
      </c>
      <c r="B86" s="84">
        <f>IF(VLOOKUP($B$8,tmofG!$A:$AY,3,0)=0,"-",VLOOKUP($B$8,tmofG!$A:$AY,3,0))</f>
        <v>15.122062419603127</v>
      </c>
      <c r="C86" s="84">
        <f>IF(VLOOKUP($B$8,tmofG!$A:$AY,4,0)=0,"-",VLOOKUP($B$8,tmofG!$A:$AY,4,0))</f>
        <v>13.627404964411809</v>
      </c>
      <c r="D86" s="84">
        <f>IF(VLOOKUP($B$8,tmofG!$A:$AY,5,0)=0,"-",VLOOKUP($B$8,tmofG!$A:$AY,5,0))</f>
        <v>13.889661422590899</v>
      </c>
      <c r="E86" s="84">
        <f>IF(VLOOKUP($B$8,tmofG!$A:$AY,6,0)=0,"-",VLOOKUP($B$8,tmofG!$A:$AY,6,0))</f>
        <v>11.973916996956675</v>
      </c>
      <c r="F86" s="84">
        <f>IF(VLOOKUP($B$8,tmofG!$A:$AY,7,0)=0,"-",VLOOKUP($B$8,tmofG!$A:$AY,7,0))</f>
        <v>12.61227169126777</v>
      </c>
      <c r="G86" s="84">
        <f>IF(VLOOKUP($B$8,tmofG!$A:$AY,8,0)=0,"-",VLOOKUP($B$8,tmofG!$A:$AY,8,0))</f>
        <v>14.278979712588436</v>
      </c>
      <c r="H86" s="84">
        <f>IF(VLOOKUP($B$8,tmofG!$A:$AY,9,0)=0,"-",VLOOKUP($B$8,tmofG!$A:$AY,9,0))</f>
        <v>14.56931269041516</v>
      </c>
      <c r="I86" s="84">
        <f>IF(VLOOKUP($B$8,tmofG!$A:$AY,10,0)=0,"-",VLOOKUP($B$8,tmofG!$A:$AY,10,0))</f>
        <v>14.981662290774786</v>
      </c>
      <c r="J86" s="84">
        <f>IF(VLOOKUP($B$8,tmofG!$A:$AY,11,0)=0,"-",VLOOKUP($B$8,tmofG!$A:$AY,11,0))</f>
        <v>13.340083632112767</v>
      </c>
      <c r="K86" s="84">
        <f>IF(VLOOKUP($B$8,tmofG!$A:$AY,12,0)=0,"-",VLOOKUP($B$8,tmofG!$A:$AY,12,0))</f>
        <v>12.36313543557795</v>
      </c>
      <c r="L86" s="84">
        <f>IF(VLOOKUP($B$8,tmofG!$A:$AY,13,0)=0,"-",VLOOKUP($B$8,tmofG!$A:$AY,13,0))</f>
        <v>12.57507814499348</v>
      </c>
      <c r="M86" s="76"/>
      <c r="N86" s="76"/>
      <c r="O86" s="76"/>
      <c r="P86" s="76"/>
      <c r="Q86" s="76"/>
      <c r="R86" s="76"/>
      <c r="S86" s="76"/>
      <c r="T86" s="76"/>
      <c r="U86" s="76"/>
      <c r="V86" s="76"/>
      <c r="W86" s="76"/>
      <c r="X86" s="76"/>
      <c r="Y86" s="76"/>
      <c r="Z86" s="76"/>
      <c r="AA86" s="76"/>
      <c r="AB86" s="75"/>
      <c r="AC86" s="75"/>
      <c r="AD86" s="75"/>
      <c r="AE86" s="75"/>
      <c r="AF86" s="75"/>
      <c r="AG86" s="75"/>
      <c r="AH86" s="75"/>
      <c r="AI86" s="75"/>
      <c r="AJ86" s="75"/>
      <c r="AK86" s="75"/>
      <c r="AL86" s="75"/>
      <c r="AM86" s="75"/>
      <c r="AN86" s="75"/>
      <c r="AO86" s="75"/>
      <c r="AP86" s="75"/>
      <c r="AQ86" s="75"/>
      <c r="AR86" s="75"/>
      <c r="AS86" s="75"/>
      <c r="AT86" s="75"/>
      <c r="AU86" s="75"/>
    </row>
  </sheetData>
  <mergeCells count="1">
    <mergeCell ref="E5:I5"/>
  </mergeCells>
  <hyperlinks>
    <hyperlink ref="A2" location="Sommaire!A1" display="Retour au menu &quot;Exploitation des films&quot;"/>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établissements!$A$8:$A$29</xm:f>
          </x14:formula1>
          <xm:sqref>E5:I5</xm:sqref>
        </x14:dataValidation>
      </x14:dataValidations>
    </ext>
  </extLst>
</worksheet>
</file>

<file path=xl/worksheets/sheet30.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 style="50" bestFit="1" customWidth="1"/>
    <col min="12" max="13" width="5" style="50" customWidth="1"/>
    <col min="14" max="14" width="5.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84</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32"/>
      <c r="C8" s="32">
        <v>0.27232933423593481</v>
      </c>
      <c r="D8" s="32">
        <v>0.26669661697194819</v>
      </c>
      <c r="E8" s="32">
        <v>0.25310612337246946</v>
      </c>
      <c r="F8" s="32">
        <v>0.27221409259527535</v>
      </c>
      <c r="G8" s="32">
        <v>0.23064176667735545</v>
      </c>
      <c r="H8" s="32">
        <v>0.20992668143563967</v>
      </c>
      <c r="I8" s="32">
        <v>0.24030725106657269</v>
      </c>
      <c r="J8" s="32">
        <v>0.25981944089508008</v>
      </c>
      <c r="K8" s="32">
        <v>0.2372954006206007</v>
      </c>
      <c r="L8" s="32">
        <v>0.32979735254493497</v>
      </c>
      <c r="M8" s="32">
        <v>0.26828420018306581</v>
      </c>
      <c r="N8" s="49"/>
      <c r="O8" s="58"/>
    </row>
    <row r="9" spans="1:18">
      <c r="A9" s="7" t="s">
        <v>2</v>
      </c>
      <c r="B9" s="32"/>
      <c r="C9" s="32">
        <v>0.63048588713684117</v>
      </c>
      <c r="D9" s="32">
        <v>0.58180514432165564</v>
      </c>
      <c r="E9" s="32">
        <v>0.56386704623040129</v>
      </c>
      <c r="F9" s="32">
        <v>0.53736443576802861</v>
      </c>
      <c r="G9" s="32">
        <v>0.52362235300612547</v>
      </c>
      <c r="H9" s="32">
        <v>0.53353365748250936</v>
      </c>
      <c r="I9" s="32">
        <v>0.53783665513981471</v>
      </c>
      <c r="J9" s="32">
        <v>0.57087735177879173</v>
      </c>
      <c r="K9" s="32">
        <v>0.49312178487694069</v>
      </c>
      <c r="L9" s="32">
        <v>0.47531998788573288</v>
      </c>
      <c r="M9" s="32">
        <v>0.52401285409824971</v>
      </c>
      <c r="N9" s="49"/>
    </row>
    <row r="10" spans="1:18">
      <c r="A10" s="7" t="s">
        <v>3</v>
      </c>
      <c r="B10" s="32"/>
      <c r="C10" s="32">
        <v>0.64265781795262955</v>
      </c>
      <c r="D10" s="32">
        <v>0.50618394540329947</v>
      </c>
      <c r="E10" s="32">
        <v>0.54407558535794109</v>
      </c>
      <c r="F10" s="32">
        <v>0.610982883470093</v>
      </c>
      <c r="G10" s="32">
        <v>0.5938507281445039</v>
      </c>
      <c r="H10" s="32">
        <v>0.49562488280936096</v>
      </c>
      <c r="I10" s="32">
        <v>0.45597947564071656</v>
      </c>
      <c r="J10" s="32">
        <v>0.42278587819316588</v>
      </c>
      <c r="K10" s="32">
        <v>0.36706489161912076</v>
      </c>
      <c r="L10" s="32">
        <v>0.33459155155941678</v>
      </c>
      <c r="M10" s="32">
        <v>0.39371143869925085</v>
      </c>
      <c r="N10" s="49"/>
    </row>
    <row r="11" spans="1:18">
      <c r="A11" s="7" t="s">
        <v>4</v>
      </c>
      <c r="B11" s="32"/>
      <c r="C11" s="32">
        <v>0.75630031171209633</v>
      </c>
      <c r="D11" s="32">
        <v>0.69830849559447405</v>
      </c>
      <c r="E11" s="32">
        <v>0.74675364407701517</v>
      </c>
      <c r="F11" s="32">
        <v>0.79526202001522894</v>
      </c>
      <c r="G11" s="32">
        <v>0.8300758729468074</v>
      </c>
      <c r="H11" s="32">
        <v>0.79823031110627651</v>
      </c>
      <c r="I11" s="32">
        <v>0.81109403894267373</v>
      </c>
      <c r="J11" s="32">
        <v>0.80268410747307739</v>
      </c>
      <c r="K11" s="32">
        <v>0.79583650603720224</v>
      </c>
      <c r="L11" s="32">
        <v>0.74575016316762754</v>
      </c>
      <c r="M11" s="32">
        <v>0.77892350157728707</v>
      </c>
      <c r="N11" s="49"/>
    </row>
    <row r="12" spans="1:18">
      <c r="A12" s="7" t="s">
        <v>5</v>
      </c>
      <c r="B12" s="32"/>
      <c r="C12" s="32">
        <v>0.55426294957690669</v>
      </c>
      <c r="D12" s="32">
        <v>0.46184335500840212</v>
      </c>
      <c r="E12" s="32">
        <v>0.43766164974062982</v>
      </c>
      <c r="F12" s="32">
        <v>0.4575667908721171</v>
      </c>
      <c r="G12" s="32">
        <v>0.4981387447943304</v>
      </c>
      <c r="H12" s="32">
        <v>0.47241177759918168</v>
      </c>
      <c r="I12" s="32">
        <v>0.48234760478312755</v>
      </c>
      <c r="J12" s="32">
        <v>0.47128844889311022</v>
      </c>
      <c r="K12" s="32">
        <v>0.49039173424904409</v>
      </c>
      <c r="L12" s="32">
        <v>0.40422176761403766</v>
      </c>
      <c r="M12" s="32">
        <v>0.46872884245391006</v>
      </c>
      <c r="N12" s="49"/>
    </row>
    <row r="13" spans="1:18">
      <c r="A13" s="7" t="s">
        <v>6</v>
      </c>
      <c r="B13" s="32"/>
      <c r="C13" s="32">
        <v>0.67890157290241437</v>
      </c>
      <c r="D13" s="32">
        <v>0.64014804111035239</v>
      </c>
      <c r="E13" s="32">
        <v>0.62759175878029549</v>
      </c>
      <c r="F13" s="32">
        <v>0.6553713562939204</v>
      </c>
      <c r="G13" s="32">
        <v>0.65761918499910554</v>
      </c>
      <c r="H13" s="32">
        <v>0.61934090147474197</v>
      </c>
      <c r="I13" s="32">
        <v>0.61472020721472076</v>
      </c>
      <c r="J13" s="32">
        <v>0.65119537747900513</v>
      </c>
      <c r="K13" s="32">
        <v>0.6475554508507545</v>
      </c>
      <c r="L13" s="32">
        <v>0.62661886500555575</v>
      </c>
      <c r="M13" s="32">
        <v>0.70228190675841495</v>
      </c>
      <c r="N13" s="49"/>
    </row>
    <row r="14" spans="1:18">
      <c r="A14" s="7" t="s">
        <v>7</v>
      </c>
      <c r="B14" s="32"/>
      <c r="C14" s="32">
        <v>0.40392694459008233</v>
      </c>
      <c r="D14" s="32">
        <v>0.37985968588862323</v>
      </c>
      <c r="E14" s="32">
        <v>0.39003068632587379</v>
      </c>
      <c r="F14" s="32">
        <v>0.36376492462351145</v>
      </c>
      <c r="G14" s="32">
        <v>0.40825024915405794</v>
      </c>
      <c r="H14" s="32">
        <v>0.35696902611292097</v>
      </c>
      <c r="I14" s="32">
        <v>0.37033077416991322</v>
      </c>
      <c r="J14" s="32">
        <v>0.38471041010954898</v>
      </c>
      <c r="K14" s="32">
        <v>0.38116277145974736</v>
      </c>
      <c r="L14" s="32">
        <v>0.344671648434761</v>
      </c>
      <c r="M14" s="32">
        <v>0.36540520525173426</v>
      </c>
      <c r="N14" s="49"/>
    </row>
    <row r="15" spans="1:18">
      <c r="A15" s="7" t="s">
        <v>8</v>
      </c>
      <c r="B15" s="32"/>
      <c r="C15" s="32">
        <v>0.38186353960488478</v>
      </c>
      <c r="D15" s="32">
        <v>0.29148856499443554</v>
      </c>
      <c r="E15" s="32">
        <v>0.33361037345855948</v>
      </c>
      <c r="F15" s="32">
        <v>0.30810200358308548</v>
      </c>
      <c r="G15" s="32">
        <v>0.3170402846736769</v>
      </c>
      <c r="H15" s="32">
        <v>0.31778395803141068</v>
      </c>
      <c r="I15" s="32">
        <v>0.32285439025137652</v>
      </c>
      <c r="J15" s="32">
        <v>0.3856929204538575</v>
      </c>
      <c r="K15" s="32">
        <v>0.30055689549632908</v>
      </c>
      <c r="L15" s="32">
        <v>0.27550893043328128</v>
      </c>
      <c r="M15" s="32">
        <v>0.32274751056277762</v>
      </c>
      <c r="N15" s="49"/>
    </row>
    <row r="16" spans="1:18">
      <c r="A16" s="7" t="s">
        <v>22</v>
      </c>
      <c r="B16" s="32"/>
      <c r="C16" s="32">
        <v>1.0969678836385397</v>
      </c>
      <c r="D16" s="32">
        <v>0.95307419015029082</v>
      </c>
      <c r="E16" s="32">
        <v>0.97716194377016041</v>
      </c>
      <c r="F16" s="32">
        <v>0.98358054659539251</v>
      </c>
      <c r="G16" s="32">
        <v>0.99439599049968264</v>
      </c>
      <c r="H16" s="32">
        <v>1.1565295052899494</v>
      </c>
      <c r="I16" s="32">
        <v>1.282660612286292</v>
      </c>
      <c r="J16" s="32">
        <v>1.3023547962862396</v>
      </c>
      <c r="K16" s="32">
        <v>1.1486093027211997</v>
      </c>
      <c r="L16" s="32">
        <v>1.0975843545738271</v>
      </c>
      <c r="M16" s="32">
        <v>1.0141523322232182</v>
      </c>
      <c r="N16" s="49"/>
    </row>
    <row r="17" spans="1:14">
      <c r="A17" s="7" t="s">
        <v>9</v>
      </c>
      <c r="B17" s="32"/>
      <c r="C17" s="32">
        <v>0.42697179964958143</v>
      </c>
      <c r="D17" s="32">
        <v>0.47116780573322559</v>
      </c>
      <c r="E17" s="32">
        <v>0.52272454905290844</v>
      </c>
      <c r="F17" s="32">
        <v>0.40014107076821936</v>
      </c>
      <c r="G17" s="32">
        <v>0.44314711078848973</v>
      </c>
      <c r="H17" s="32">
        <v>0.43529148918685712</v>
      </c>
      <c r="I17" s="32">
        <v>0.40953237779573498</v>
      </c>
      <c r="J17" s="32">
        <v>0.49642957418541905</v>
      </c>
      <c r="K17" s="32">
        <v>0.44578619560900112</v>
      </c>
      <c r="L17" s="32">
        <v>0.4074865092517771</v>
      </c>
      <c r="M17" s="32">
        <v>0.46604029419418458</v>
      </c>
      <c r="N17" s="49"/>
    </row>
    <row r="18" spans="1:14">
      <c r="A18" s="7" t="s">
        <v>10</v>
      </c>
      <c r="B18" s="32"/>
      <c r="C18" s="32">
        <v>0.38997269547308061</v>
      </c>
      <c r="D18" s="32">
        <v>0.33129362522109262</v>
      </c>
      <c r="E18" s="32">
        <v>0.347381422870991</v>
      </c>
      <c r="F18" s="32">
        <v>0.32340139513416138</v>
      </c>
      <c r="G18" s="32">
        <v>0.35614001970602455</v>
      </c>
      <c r="H18" s="32">
        <v>0.3358442329326296</v>
      </c>
      <c r="I18" s="32">
        <v>0.40649076730196593</v>
      </c>
      <c r="J18" s="32">
        <v>0.42296264693590957</v>
      </c>
      <c r="K18" s="32">
        <v>0.41031740229641744</v>
      </c>
      <c r="L18" s="32">
        <v>0.32981894680791862</v>
      </c>
      <c r="M18" s="32">
        <v>0.31460624504212353</v>
      </c>
      <c r="N18" s="49"/>
    </row>
    <row r="19" spans="1:14">
      <c r="A19" s="7" t="s">
        <v>11</v>
      </c>
      <c r="B19" s="32"/>
      <c r="C19" s="32">
        <v>0.53033436757905861</v>
      </c>
      <c r="D19" s="32">
        <v>0.49792620205589244</v>
      </c>
      <c r="E19" s="32">
        <v>0.5095492588828332</v>
      </c>
      <c r="F19" s="32">
        <v>0.48186437180685254</v>
      </c>
      <c r="G19" s="32">
        <v>0.45893752027777518</v>
      </c>
      <c r="H19" s="32">
        <v>0.46021883931433871</v>
      </c>
      <c r="I19" s="32">
        <v>0.48306940865552767</v>
      </c>
      <c r="J19" s="32">
        <v>0.47836137391458566</v>
      </c>
      <c r="K19" s="32">
        <v>0.47181758231729126</v>
      </c>
      <c r="L19" s="32">
        <v>0.49084935165037552</v>
      </c>
      <c r="M19" s="32">
        <v>0.46579307722215779</v>
      </c>
      <c r="N19" s="49"/>
    </row>
    <row r="20" spans="1:14">
      <c r="A20" s="7" t="s">
        <v>12</v>
      </c>
      <c r="B20" s="32"/>
      <c r="C20" s="32">
        <v>0.54091006667340136</v>
      </c>
      <c r="D20" s="32">
        <v>0.40112030763456141</v>
      </c>
      <c r="E20" s="32">
        <v>0.40983304543661359</v>
      </c>
      <c r="F20" s="32">
        <v>0.38784399189548391</v>
      </c>
      <c r="G20" s="32">
        <v>0.38534790818456544</v>
      </c>
      <c r="H20" s="32">
        <v>0.36673088487067629</v>
      </c>
      <c r="I20" s="32">
        <v>0.47686229599868246</v>
      </c>
      <c r="J20" s="32">
        <v>0.40554293746576836</v>
      </c>
      <c r="K20" s="32">
        <v>0.41191317903090519</v>
      </c>
      <c r="L20" s="32">
        <v>0.44925408577151854</v>
      </c>
      <c r="M20" s="32">
        <v>0.39098698145076966</v>
      </c>
      <c r="N20" s="49"/>
    </row>
    <row r="21" spans="1:14">
      <c r="A21" s="7" t="s">
        <v>13</v>
      </c>
      <c r="B21" s="32"/>
      <c r="C21" s="32">
        <v>0.5153614622667323</v>
      </c>
      <c r="D21" s="32">
        <v>0.7130947646555269</v>
      </c>
      <c r="E21" s="32">
        <v>0.48222328572295209</v>
      </c>
      <c r="F21" s="32">
        <v>0.66981807397022053</v>
      </c>
      <c r="G21" s="32">
        <v>0.66236577984186795</v>
      </c>
      <c r="H21" s="32">
        <v>0.52567522934543032</v>
      </c>
      <c r="I21" s="32">
        <v>0.53882863632993383</v>
      </c>
      <c r="J21" s="32">
        <v>0.48076464204587582</v>
      </c>
      <c r="K21" s="32">
        <v>0.51695706977089051</v>
      </c>
      <c r="L21" s="32">
        <v>0.47503656719939064</v>
      </c>
      <c r="M21" s="32">
        <v>0.43283565992841594</v>
      </c>
      <c r="N21" s="49"/>
    </row>
    <row r="22" spans="1:14">
      <c r="A22" s="7" t="s">
        <v>14</v>
      </c>
      <c r="B22" s="32"/>
      <c r="C22" s="32">
        <v>0.31612360180742854</v>
      </c>
      <c r="D22" s="32">
        <v>0.22632836222273661</v>
      </c>
      <c r="E22" s="32">
        <v>0.27182364074563253</v>
      </c>
      <c r="F22" s="32">
        <v>0.25342664519818631</v>
      </c>
      <c r="G22" s="32">
        <v>0.2654869214743808</v>
      </c>
      <c r="H22" s="32">
        <v>0.25648224425048677</v>
      </c>
      <c r="I22" s="32">
        <v>0.25403682888304896</v>
      </c>
      <c r="J22" s="32">
        <v>0.28503790457646272</v>
      </c>
      <c r="K22" s="32">
        <v>0.28079640459688732</v>
      </c>
      <c r="L22" s="32">
        <v>0.26187858280796827</v>
      </c>
      <c r="M22" s="32">
        <v>0.27671276943396739</v>
      </c>
      <c r="N22" s="49"/>
    </row>
    <row r="23" spans="1:14">
      <c r="A23" s="7" t="s">
        <v>15</v>
      </c>
      <c r="B23" s="32"/>
      <c r="C23" s="32">
        <v>0.79220022025178427</v>
      </c>
      <c r="D23" s="32">
        <v>0.71927968877010462</v>
      </c>
      <c r="E23" s="32">
        <v>0.80326208724818848</v>
      </c>
      <c r="F23" s="32">
        <v>0.8081123915231283</v>
      </c>
      <c r="G23" s="32">
        <v>0.78096955084820063</v>
      </c>
      <c r="H23" s="32">
        <v>0.73194811763830525</v>
      </c>
      <c r="I23" s="32">
        <v>0.7509573980152352</v>
      </c>
      <c r="J23" s="32">
        <v>0.73333771147379034</v>
      </c>
      <c r="K23" s="32">
        <v>0.6617862044561319</v>
      </c>
      <c r="L23" s="32">
        <v>0.5989865536361213</v>
      </c>
      <c r="M23" s="32">
        <v>0.63258901452366589</v>
      </c>
      <c r="N23" s="49"/>
    </row>
    <row r="24" spans="1:14">
      <c r="A24" s="7" t="s">
        <v>16</v>
      </c>
      <c r="B24" s="32"/>
      <c r="C24" s="32">
        <v>0.30452983643238862</v>
      </c>
      <c r="D24" s="32">
        <v>0.27523649353106233</v>
      </c>
      <c r="E24" s="32">
        <v>0.27693068302887264</v>
      </c>
      <c r="F24" s="32">
        <v>0.26135718141216507</v>
      </c>
      <c r="G24" s="32">
        <v>0.27474531990378848</v>
      </c>
      <c r="H24" s="32">
        <v>0.25014498423954989</v>
      </c>
      <c r="I24" s="32">
        <v>0.24921445691841981</v>
      </c>
      <c r="J24" s="32">
        <v>0.28502227885223558</v>
      </c>
      <c r="K24" s="32">
        <v>0.24902701256596194</v>
      </c>
      <c r="L24" s="32">
        <v>0.24279275225088187</v>
      </c>
      <c r="M24" s="32">
        <v>0.25929107851662092</v>
      </c>
      <c r="N24" s="49"/>
    </row>
    <row r="25" spans="1:14">
      <c r="A25" s="7" t="s">
        <v>17</v>
      </c>
      <c r="B25" s="32"/>
      <c r="C25" s="32">
        <v>0.52459229250312067</v>
      </c>
      <c r="D25" s="32">
        <v>0.434561497894349</v>
      </c>
      <c r="E25" s="32">
        <v>0.52498412002323791</v>
      </c>
      <c r="F25" s="32">
        <v>0.50082960163298151</v>
      </c>
      <c r="G25" s="32">
        <v>0.52241308962184185</v>
      </c>
      <c r="H25" s="32">
        <v>0.49932835044904733</v>
      </c>
      <c r="I25" s="32">
        <v>0.52723952882244041</v>
      </c>
      <c r="J25" s="32">
        <v>0.55967424007812272</v>
      </c>
      <c r="K25" s="32">
        <v>0.50952346506744184</v>
      </c>
      <c r="L25" s="32">
        <v>0.49838431126110749</v>
      </c>
      <c r="M25" s="32">
        <v>0.54134021352634942</v>
      </c>
      <c r="N25" s="49"/>
    </row>
    <row r="26" spans="1:14">
      <c r="A26" s="7" t="s">
        <v>18</v>
      </c>
      <c r="B26" s="32"/>
      <c r="C26" s="32">
        <v>0.38128545072069386</v>
      </c>
      <c r="D26" s="32">
        <v>0.37678275515826276</v>
      </c>
      <c r="E26" s="32">
        <v>0.40623193175652234</v>
      </c>
      <c r="F26" s="32">
        <v>0.35120976455623476</v>
      </c>
      <c r="G26" s="32">
        <v>0.39657443109069535</v>
      </c>
      <c r="H26" s="32">
        <v>0.35892760249419592</v>
      </c>
      <c r="I26" s="32">
        <v>0.34940562183012697</v>
      </c>
      <c r="J26" s="32">
        <v>0.4112482647945721</v>
      </c>
      <c r="K26" s="32">
        <v>0.35116999806923238</v>
      </c>
      <c r="L26" s="32">
        <v>0.34612122394968076</v>
      </c>
      <c r="M26" s="32">
        <v>0.38055167628823794</v>
      </c>
      <c r="N26" s="49"/>
    </row>
    <row r="27" spans="1:14">
      <c r="A27" s="7" t="s">
        <v>19</v>
      </c>
      <c r="B27" s="32"/>
      <c r="C27" s="32">
        <v>0.73476428305869124</v>
      </c>
      <c r="D27" s="32">
        <v>0.66817431804950089</v>
      </c>
      <c r="E27" s="32">
        <v>0.70600059639606383</v>
      </c>
      <c r="F27" s="32">
        <v>0.69323147267228036</v>
      </c>
      <c r="G27" s="32">
        <v>0.62258069096743962</v>
      </c>
      <c r="H27" s="32">
        <v>0.63057694219218152</v>
      </c>
      <c r="I27" s="32">
        <v>0.61149226815103019</v>
      </c>
      <c r="J27" s="32">
        <v>0.65519787569402044</v>
      </c>
      <c r="K27" s="32">
        <v>0.59776834272893797</v>
      </c>
      <c r="L27" s="32">
        <v>0.67920310125953165</v>
      </c>
      <c r="M27" s="32">
        <v>0.58486517188986553</v>
      </c>
      <c r="N27" s="49"/>
    </row>
    <row r="28" spans="1:14">
      <c r="A28" s="7" t="s">
        <v>20</v>
      </c>
      <c r="B28" s="32"/>
      <c r="C28" s="32">
        <v>0.63010131183710361</v>
      </c>
      <c r="D28" s="32">
        <v>0.55043645466719215</v>
      </c>
      <c r="E28" s="32">
        <v>0.57196741373022542</v>
      </c>
      <c r="F28" s="32">
        <v>0.56294705743627649</v>
      </c>
      <c r="G28" s="32">
        <v>0.5749804716782575</v>
      </c>
      <c r="H28" s="32">
        <v>0.51971844036053605</v>
      </c>
      <c r="I28" s="32">
        <v>0.52150324408428383</v>
      </c>
      <c r="J28" s="32">
        <v>0.52540502219959573</v>
      </c>
      <c r="K28" s="32">
        <v>0.53589539732950331</v>
      </c>
      <c r="L28" s="32">
        <v>0.53901174726475654</v>
      </c>
      <c r="M28" s="32">
        <v>0.57322880320585601</v>
      </c>
      <c r="N28" s="49"/>
    </row>
    <row r="29" spans="1:14">
      <c r="A29" s="7" t="s">
        <v>21</v>
      </c>
      <c r="B29" s="32"/>
      <c r="C29" s="32">
        <v>0.74096576931233871</v>
      </c>
      <c r="D29" s="32">
        <v>0.72883881542717577</v>
      </c>
      <c r="E29" s="32">
        <v>0.71631784050637837</v>
      </c>
      <c r="F29" s="32">
        <v>0.7380417036494743</v>
      </c>
      <c r="G29" s="32">
        <v>0.73518895245252702</v>
      </c>
      <c r="H29" s="32">
        <v>0.71346589915193293</v>
      </c>
      <c r="I29" s="32">
        <v>0.71665522089264078</v>
      </c>
      <c r="J29" s="32">
        <v>0.72784254718142416</v>
      </c>
      <c r="K29" s="32">
        <v>0.71738796638829683</v>
      </c>
      <c r="L29" s="32">
        <v>0.69066429760740133</v>
      </c>
      <c r="M29" s="32">
        <v>0.73569575189017244</v>
      </c>
      <c r="N29" s="49"/>
    </row>
    <row r="30" spans="1:14" s="51" customFormat="1">
      <c r="A30" s="52" t="s">
        <v>0</v>
      </c>
      <c r="B30" s="59"/>
      <c r="C30" s="59">
        <v>0.55040756737904606</v>
      </c>
      <c r="D30" s="59">
        <v>0.5026944143065758</v>
      </c>
      <c r="E30" s="59">
        <v>0.51793672909403787</v>
      </c>
      <c r="F30" s="59">
        <v>0.50974343379341136</v>
      </c>
      <c r="G30" s="59">
        <v>0.51011705290694154</v>
      </c>
      <c r="H30" s="59">
        <v>0.48747092584829221</v>
      </c>
      <c r="I30" s="59">
        <v>0.50190036202694999</v>
      </c>
      <c r="J30" s="59">
        <v>0.51344717787482408</v>
      </c>
      <c r="K30" s="59">
        <v>0.49090498343078037</v>
      </c>
      <c r="L30" s="59">
        <v>0.48192127299795795</v>
      </c>
      <c r="M30" s="59">
        <v>0.49577493789432536</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 style="50" bestFit="1" customWidth="1"/>
    <col min="12" max="13" width="5" style="50" customWidth="1"/>
    <col min="14" max="14" width="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83</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30"/>
      <c r="C8" s="30">
        <v>16.28290464950614</v>
      </c>
      <c r="D8" s="30">
        <v>14.268989211227986</v>
      </c>
      <c r="E8" s="30">
        <v>14.752199367583982</v>
      </c>
      <c r="F8" s="30">
        <v>13.738405511956566</v>
      </c>
      <c r="G8" s="30">
        <v>12.504537504052129</v>
      </c>
      <c r="H8" s="30">
        <v>13.104263476623359</v>
      </c>
      <c r="I8" s="30">
        <v>12.526678293019152</v>
      </c>
      <c r="J8" s="30">
        <v>13.254570763554796</v>
      </c>
      <c r="K8" s="30">
        <v>12.00184631968224</v>
      </c>
      <c r="L8" s="30">
        <v>11.523627233217738</v>
      </c>
      <c r="M8" s="30">
        <v>9.437041507279103</v>
      </c>
      <c r="N8" s="49"/>
    </row>
    <row r="9" spans="1:18">
      <c r="A9" s="7" t="s">
        <v>2</v>
      </c>
      <c r="B9" s="30"/>
      <c r="C9" s="30">
        <v>13.53942978549826</v>
      </c>
      <c r="D9" s="30">
        <v>12.295241565451381</v>
      </c>
      <c r="E9" s="30">
        <v>13.675740683080869</v>
      </c>
      <c r="F9" s="30">
        <v>13.457287626183748</v>
      </c>
      <c r="G9" s="30">
        <v>12.879951886756192</v>
      </c>
      <c r="H9" s="30">
        <v>13.170757284935231</v>
      </c>
      <c r="I9" s="30">
        <v>13.204614016259402</v>
      </c>
      <c r="J9" s="30">
        <v>14.221516326362686</v>
      </c>
      <c r="K9" s="30">
        <v>12.526919530925888</v>
      </c>
      <c r="L9" s="30">
        <v>11.043093936744389</v>
      </c>
      <c r="M9" s="30">
        <v>11.735430346332233</v>
      </c>
      <c r="N9" s="49"/>
    </row>
    <row r="10" spans="1:18">
      <c r="A10" s="7" t="s">
        <v>3</v>
      </c>
      <c r="B10" s="30"/>
      <c r="C10" s="30">
        <v>18.224641180572434</v>
      </c>
      <c r="D10" s="30">
        <v>17.22551194707766</v>
      </c>
      <c r="E10" s="30">
        <v>19.079190782514583</v>
      </c>
      <c r="F10" s="30">
        <v>17.611235481769132</v>
      </c>
      <c r="G10" s="30">
        <v>17.168279530224225</v>
      </c>
      <c r="H10" s="30">
        <v>16.294773799080488</v>
      </c>
      <c r="I10" s="30">
        <v>15.729017987423868</v>
      </c>
      <c r="J10" s="30">
        <v>17.743063156123053</v>
      </c>
      <c r="K10" s="30">
        <v>14.537296684359355</v>
      </c>
      <c r="L10" s="30">
        <v>13.310165006986905</v>
      </c>
      <c r="M10" s="30">
        <v>14.411211425387213</v>
      </c>
      <c r="N10" s="49"/>
    </row>
    <row r="11" spans="1:18">
      <c r="A11" s="7" t="s">
        <v>4</v>
      </c>
      <c r="B11" s="30"/>
      <c r="C11" s="30">
        <v>12.750069144608862</v>
      </c>
      <c r="D11" s="30">
        <v>12.422883704368827</v>
      </c>
      <c r="E11" s="30">
        <v>14.55821689627142</v>
      </c>
      <c r="F11" s="30">
        <v>11.773480859280365</v>
      </c>
      <c r="G11" s="30">
        <v>12.057363384620217</v>
      </c>
      <c r="H11" s="30">
        <v>11.877040115854909</v>
      </c>
      <c r="I11" s="30">
        <v>11.955102154113357</v>
      </c>
      <c r="J11" s="30">
        <v>12.827635720751868</v>
      </c>
      <c r="K11" s="30">
        <v>11.587302451479941</v>
      </c>
      <c r="L11" s="30">
        <v>11.516562022093895</v>
      </c>
      <c r="M11" s="30">
        <v>12.84181707032482</v>
      </c>
      <c r="N11" s="49"/>
    </row>
    <row r="12" spans="1:18">
      <c r="A12" s="7" t="s">
        <v>5</v>
      </c>
      <c r="B12" s="30"/>
      <c r="C12" s="30">
        <v>15.079302112679702</v>
      </c>
      <c r="D12" s="30">
        <v>13.051438548810109</v>
      </c>
      <c r="E12" s="30">
        <v>14.052615126746307</v>
      </c>
      <c r="F12" s="30">
        <v>13.94784891336746</v>
      </c>
      <c r="G12" s="30">
        <v>14.101714464769888</v>
      </c>
      <c r="H12" s="30">
        <v>13.248424087261462</v>
      </c>
      <c r="I12" s="30">
        <v>13.116169507054462</v>
      </c>
      <c r="J12" s="30">
        <v>14.802471926356237</v>
      </c>
      <c r="K12" s="30">
        <v>13.511458769315679</v>
      </c>
      <c r="L12" s="30">
        <v>11.729539514295901</v>
      </c>
      <c r="M12" s="30">
        <v>13.348433118430435</v>
      </c>
      <c r="N12" s="49"/>
    </row>
    <row r="13" spans="1:18">
      <c r="A13" s="7" t="s">
        <v>6</v>
      </c>
      <c r="B13" s="30"/>
      <c r="C13" s="30">
        <v>17.246010562430765</v>
      </c>
      <c r="D13" s="30">
        <v>16.971373184991393</v>
      </c>
      <c r="E13" s="30">
        <v>19.620484057748687</v>
      </c>
      <c r="F13" s="30">
        <v>17.224285904905635</v>
      </c>
      <c r="G13" s="30">
        <v>16.784473785179653</v>
      </c>
      <c r="H13" s="30">
        <v>18.270810912311774</v>
      </c>
      <c r="I13" s="30">
        <v>17.18783546324331</v>
      </c>
      <c r="J13" s="30">
        <v>18.783523886095328</v>
      </c>
      <c r="K13" s="30">
        <v>16.600566800965659</v>
      </c>
      <c r="L13" s="30">
        <v>13.935719409962752</v>
      </c>
      <c r="M13" s="30">
        <v>15.144936085407009</v>
      </c>
      <c r="N13" s="49"/>
    </row>
    <row r="14" spans="1:18">
      <c r="A14" s="7" t="s">
        <v>7</v>
      </c>
      <c r="B14" s="30"/>
      <c r="C14" s="30">
        <v>16.220943919279797</v>
      </c>
      <c r="D14" s="30">
        <v>13.806437443240235</v>
      </c>
      <c r="E14" s="30">
        <v>17.577804127267445</v>
      </c>
      <c r="F14" s="30">
        <v>17.154989557832444</v>
      </c>
      <c r="G14" s="30">
        <v>15.872488345426564</v>
      </c>
      <c r="H14" s="30">
        <v>16.31271959305597</v>
      </c>
      <c r="I14" s="30">
        <v>16.383811271030734</v>
      </c>
      <c r="J14" s="30">
        <v>17.554229321804769</v>
      </c>
      <c r="K14" s="30">
        <v>15.208361002421258</v>
      </c>
      <c r="L14" s="30">
        <v>13.346033963763546</v>
      </c>
      <c r="M14" s="30">
        <v>15.240030137871234</v>
      </c>
      <c r="N14" s="49"/>
    </row>
    <row r="15" spans="1:18">
      <c r="A15" s="7" t="s">
        <v>8</v>
      </c>
      <c r="B15" s="30"/>
      <c r="C15" s="30">
        <v>10.652384534125643</v>
      </c>
      <c r="D15" s="30">
        <v>9.768649637568716</v>
      </c>
      <c r="E15" s="30">
        <v>11.275543043874976</v>
      </c>
      <c r="F15" s="30">
        <v>10.980026774446332</v>
      </c>
      <c r="G15" s="30">
        <v>11.807709576858743</v>
      </c>
      <c r="H15" s="30">
        <v>11.245928713539604</v>
      </c>
      <c r="I15" s="30">
        <v>10.816419792192248</v>
      </c>
      <c r="J15" s="30">
        <v>12.467525878429067</v>
      </c>
      <c r="K15" s="30">
        <v>11.242793466430365</v>
      </c>
      <c r="L15" s="30">
        <v>10.214420305918866</v>
      </c>
      <c r="M15" s="30">
        <v>11.469050739183947</v>
      </c>
      <c r="N15" s="49"/>
    </row>
    <row r="16" spans="1:18">
      <c r="A16" s="7" t="s">
        <v>22</v>
      </c>
      <c r="B16" s="30"/>
      <c r="C16" s="30">
        <v>10.67151514028942</v>
      </c>
      <c r="D16" s="30">
        <v>9.2376182526432942</v>
      </c>
      <c r="E16" s="30">
        <v>9.9324960179301218</v>
      </c>
      <c r="F16" s="30">
        <v>11.023029370669367</v>
      </c>
      <c r="G16" s="30">
        <v>11.239386383880948</v>
      </c>
      <c r="H16" s="30">
        <v>13.189950116221368</v>
      </c>
      <c r="I16" s="30">
        <v>14.597157456789434</v>
      </c>
      <c r="J16" s="30">
        <v>14.911180013948705</v>
      </c>
      <c r="K16" s="30">
        <v>15.000882279177057</v>
      </c>
      <c r="L16" s="30">
        <v>13.738872841009698</v>
      </c>
      <c r="M16" s="30">
        <v>13.699217332780062</v>
      </c>
      <c r="N16" s="49"/>
    </row>
    <row r="17" spans="1:14">
      <c r="A17" s="7" t="s">
        <v>9</v>
      </c>
      <c r="B17" s="30"/>
      <c r="C17" s="30">
        <v>15.488781066058824</v>
      </c>
      <c r="D17" s="30">
        <v>11.769301824339928</v>
      </c>
      <c r="E17" s="30">
        <v>13.221171333455734</v>
      </c>
      <c r="F17" s="30">
        <v>12.923624082251498</v>
      </c>
      <c r="G17" s="30">
        <v>12.798713621588373</v>
      </c>
      <c r="H17" s="30">
        <v>11.682079709803659</v>
      </c>
      <c r="I17" s="30">
        <v>11.664067711319937</v>
      </c>
      <c r="J17" s="30">
        <v>12.934132457695483</v>
      </c>
      <c r="K17" s="30">
        <v>11.576980089508734</v>
      </c>
      <c r="L17" s="30">
        <v>10.72169021203103</v>
      </c>
      <c r="M17" s="30">
        <v>11.553576029054561</v>
      </c>
      <c r="N17" s="49"/>
    </row>
    <row r="18" spans="1:14">
      <c r="A18" s="7" t="s">
        <v>10</v>
      </c>
      <c r="B18" s="30"/>
      <c r="C18" s="30">
        <v>10.353774207262544</v>
      </c>
      <c r="D18" s="30">
        <v>9.9269750812886528</v>
      </c>
      <c r="E18" s="30">
        <v>11.28156789927684</v>
      </c>
      <c r="F18" s="30">
        <v>9.9990435750254658</v>
      </c>
      <c r="G18" s="30">
        <v>10.322291731432939</v>
      </c>
      <c r="H18" s="30">
        <v>9.4822598592963843</v>
      </c>
      <c r="I18" s="30">
        <v>9.3768688949431862</v>
      </c>
      <c r="J18" s="30">
        <v>9.9525982388789949</v>
      </c>
      <c r="K18" s="30">
        <v>9.2669162116202646</v>
      </c>
      <c r="L18" s="30">
        <v>8.1300120913520395</v>
      </c>
      <c r="M18" s="30">
        <v>9.4162236869735718</v>
      </c>
      <c r="N18" s="49"/>
    </row>
    <row r="19" spans="1:14">
      <c r="A19" s="7" t="s">
        <v>11</v>
      </c>
      <c r="B19" s="30"/>
      <c r="C19" s="30">
        <v>13.90178834488848</v>
      </c>
      <c r="D19" s="30">
        <v>13.270429925672797</v>
      </c>
      <c r="E19" s="30">
        <v>13.643553157011487</v>
      </c>
      <c r="F19" s="30">
        <v>13.292487596758502</v>
      </c>
      <c r="G19" s="30">
        <v>12.85075599712826</v>
      </c>
      <c r="H19" s="30">
        <v>12.422828238094228</v>
      </c>
      <c r="I19" s="30">
        <v>12.511633326155632</v>
      </c>
      <c r="J19" s="30">
        <v>13.49180417319964</v>
      </c>
      <c r="K19" s="30">
        <v>13.071591666776389</v>
      </c>
      <c r="L19" s="30">
        <v>12.066402113213718</v>
      </c>
      <c r="M19" s="30">
        <v>12.430641098324209</v>
      </c>
      <c r="N19" s="49"/>
    </row>
    <row r="20" spans="1:14">
      <c r="A20" s="7" t="s">
        <v>12</v>
      </c>
      <c r="B20" s="30"/>
      <c r="C20" s="30">
        <v>13.345375946946556</v>
      </c>
      <c r="D20" s="30">
        <v>13.47851127508927</v>
      </c>
      <c r="E20" s="30">
        <v>13.820212688600428</v>
      </c>
      <c r="F20" s="30">
        <v>13.822751413032469</v>
      </c>
      <c r="G20" s="30">
        <v>13.18784553995398</v>
      </c>
      <c r="H20" s="30">
        <v>13.590496954006348</v>
      </c>
      <c r="I20" s="30">
        <v>14.15012209677775</v>
      </c>
      <c r="J20" s="30">
        <v>15.208131740189126</v>
      </c>
      <c r="K20" s="30">
        <v>13.068267498854432</v>
      </c>
      <c r="L20" s="30">
        <v>12.452851381950307</v>
      </c>
      <c r="M20" s="30">
        <v>13.082230806237597</v>
      </c>
      <c r="N20" s="49"/>
    </row>
    <row r="21" spans="1:14">
      <c r="A21" s="7" t="s">
        <v>13</v>
      </c>
      <c r="B21" s="30"/>
      <c r="C21" s="30">
        <v>13.307934282783004</v>
      </c>
      <c r="D21" s="30">
        <v>13.152728026818522</v>
      </c>
      <c r="E21" s="30">
        <v>13.382582806381929</v>
      </c>
      <c r="F21" s="30">
        <v>12.80936040980796</v>
      </c>
      <c r="G21" s="30">
        <v>12.057328463936212</v>
      </c>
      <c r="H21" s="30">
        <v>11.819623269930675</v>
      </c>
      <c r="I21" s="30">
        <v>11.867943206564179</v>
      </c>
      <c r="J21" s="30">
        <v>11.656439913069597</v>
      </c>
      <c r="K21" s="30">
        <v>10.369952716470541</v>
      </c>
      <c r="L21" s="30">
        <v>8.7573824205690816</v>
      </c>
      <c r="M21" s="30">
        <v>9.4261396280933134</v>
      </c>
      <c r="N21" s="49"/>
    </row>
    <row r="22" spans="1:14">
      <c r="A22" s="7" t="s">
        <v>14</v>
      </c>
      <c r="B22" s="30"/>
      <c r="C22" s="30">
        <v>12.911730056204481</v>
      </c>
      <c r="D22" s="30">
        <v>12.436531013642616</v>
      </c>
      <c r="E22" s="30">
        <v>14.564293887686755</v>
      </c>
      <c r="F22" s="30">
        <v>13.341070325766804</v>
      </c>
      <c r="G22" s="30">
        <v>12.405468853608969</v>
      </c>
      <c r="H22" s="30">
        <v>12.668850716934433</v>
      </c>
      <c r="I22" s="30">
        <v>11.831544443475572</v>
      </c>
      <c r="J22" s="30">
        <v>12.750376636811717</v>
      </c>
      <c r="K22" s="30">
        <v>11.619710559766755</v>
      </c>
      <c r="L22" s="30">
        <v>10.475077344762845</v>
      </c>
      <c r="M22" s="30">
        <v>11.841606903795251</v>
      </c>
      <c r="N22" s="49"/>
    </row>
    <row r="23" spans="1:14">
      <c r="A23" s="7" t="s">
        <v>15</v>
      </c>
      <c r="B23" s="30"/>
      <c r="C23" s="30">
        <v>17.82247324318767</v>
      </c>
      <c r="D23" s="30">
        <v>16.477550945610613</v>
      </c>
      <c r="E23" s="30">
        <v>17.998474495943796</v>
      </c>
      <c r="F23" s="30">
        <v>16.82252335268798</v>
      </c>
      <c r="G23" s="30">
        <v>16.019863685981615</v>
      </c>
      <c r="H23" s="30">
        <v>15.792483290674433</v>
      </c>
      <c r="I23" s="30">
        <v>15.900988274027917</v>
      </c>
      <c r="J23" s="30">
        <v>16.395283807285903</v>
      </c>
      <c r="K23" s="30">
        <v>13.888936745258718</v>
      </c>
      <c r="L23" s="30">
        <v>12.172287196532773</v>
      </c>
      <c r="M23" s="30">
        <v>12.928298980509428</v>
      </c>
      <c r="N23" s="49"/>
    </row>
    <row r="24" spans="1:14">
      <c r="A24" s="7" t="s">
        <v>16</v>
      </c>
      <c r="B24" s="30"/>
      <c r="C24" s="30">
        <v>14.22415406291327</v>
      </c>
      <c r="D24" s="30">
        <v>14.100750586534664</v>
      </c>
      <c r="E24" s="30">
        <v>14.833754495782422</v>
      </c>
      <c r="F24" s="30">
        <v>13.67903587715996</v>
      </c>
      <c r="G24" s="30">
        <v>14.761028557163684</v>
      </c>
      <c r="H24" s="30">
        <v>13.868250220797208</v>
      </c>
      <c r="I24" s="30">
        <v>13.848962916759842</v>
      </c>
      <c r="J24" s="30">
        <v>15.212417863866348</v>
      </c>
      <c r="K24" s="30">
        <v>13.405674703019677</v>
      </c>
      <c r="L24" s="30">
        <v>12.564338552526754</v>
      </c>
      <c r="M24" s="30">
        <v>13.835021745960873</v>
      </c>
      <c r="N24" s="49"/>
    </row>
    <row r="25" spans="1:14">
      <c r="A25" s="7" t="s">
        <v>17</v>
      </c>
      <c r="B25" s="30"/>
      <c r="C25" s="30">
        <v>15.480814009927304</v>
      </c>
      <c r="D25" s="30">
        <v>14.688571724374791</v>
      </c>
      <c r="E25" s="30">
        <v>17.371466440924294</v>
      </c>
      <c r="F25" s="30">
        <v>16.626165757373883</v>
      </c>
      <c r="G25" s="30">
        <v>16.796869215371451</v>
      </c>
      <c r="H25" s="30">
        <v>15.869060519310645</v>
      </c>
      <c r="I25" s="30">
        <v>15.513282631875406</v>
      </c>
      <c r="J25" s="30">
        <v>16.34059677777292</v>
      </c>
      <c r="K25" s="30">
        <v>15.513442939772437</v>
      </c>
      <c r="L25" s="30">
        <v>13.583986999834419</v>
      </c>
      <c r="M25" s="30">
        <v>15.409531581621543</v>
      </c>
      <c r="N25" s="49"/>
    </row>
    <row r="26" spans="1:14">
      <c r="A26" s="7" t="s">
        <v>18</v>
      </c>
      <c r="B26" s="30"/>
      <c r="C26" s="30">
        <v>13.643133525305689</v>
      </c>
      <c r="D26" s="30">
        <v>13.191449137543964</v>
      </c>
      <c r="E26" s="30">
        <v>14.273267945618503</v>
      </c>
      <c r="F26" s="30">
        <v>13.284449433683539</v>
      </c>
      <c r="G26" s="30">
        <v>13.966589983186637</v>
      </c>
      <c r="H26" s="30">
        <v>12.89853404681077</v>
      </c>
      <c r="I26" s="30">
        <v>12.63834836107382</v>
      </c>
      <c r="J26" s="30">
        <v>14.342191821067491</v>
      </c>
      <c r="K26" s="30">
        <v>13.910029926188699</v>
      </c>
      <c r="L26" s="30">
        <v>12.421104378158947</v>
      </c>
      <c r="M26" s="30">
        <v>13.586803822345237</v>
      </c>
      <c r="N26" s="49"/>
    </row>
    <row r="27" spans="1:14">
      <c r="A27" s="7" t="s">
        <v>19</v>
      </c>
      <c r="B27" s="30"/>
      <c r="C27" s="30">
        <v>14.207274237814588</v>
      </c>
      <c r="D27" s="30">
        <v>13.784809875904358</v>
      </c>
      <c r="E27" s="30">
        <v>14.836608554874767</v>
      </c>
      <c r="F27" s="30">
        <v>14.723368793676009</v>
      </c>
      <c r="G27" s="30">
        <v>14.931234723614139</v>
      </c>
      <c r="H27" s="30">
        <v>14.456643663887704</v>
      </c>
      <c r="I27" s="30">
        <v>14.708105225077134</v>
      </c>
      <c r="J27" s="30">
        <v>15.340715424392659</v>
      </c>
      <c r="K27" s="30">
        <v>13.451815903628994</v>
      </c>
      <c r="L27" s="30">
        <v>11.725946638464492</v>
      </c>
      <c r="M27" s="30">
        <v>13.496402681562314</v>
      </c>
      <c r="N27" s="49"/>
    </row>
    <row r="28" spans="1:14">
      <c r="A28" s="7" t="s">
        <v>20</v>
      </c>
      <c r="B28" s="30"/>
      <c r="C28" s="30">
        <v>15.691185335384889</v>
      </c>
      <c r="D28" s="30">
        <v>14.847433168114991</v>
      </c>
      <c r="E28" s="30">
        <v>15.472951374761912</v>
      </c>
      <c r="F28" s="30">
        <v>14.722904621262648</v>
      </c>
      <c r="G28" s="30">
        <v>14.726443314396109</v>
      </c>
      <c r="H28" s="30">
        <v>14.270120784885817</v>
      </c>
      <c r="I28" s="30">
        <v>14.528763956114037</v>
      </c>
      <c r="J28" s="30">
        <v>14.973823979413837</v>
      </c>
      <c r="K28" s="30">
        <v>13.165769935843516</v>
      </c>
      <c r="L28" s="30">
        <v>11.447106299538385</v>
      </c>
      <c r="M28" s="30">
        <v>12.062928845684679</v>
      </c>
      <c r="N28" s="49"/>
    </row>
    <row r="29" spans="1:14">
      <c r="A29" s="7" t="s">
        <v>21</v>
      </c>
      <c r="B29" s="30"/>
      <c r="C29" s="30">
        <v>17.190009866131998</v>
      </c>
      <c r="D29" s="30">
        <v>15.044680884781886</v>
      </c>
      <c r="E29" s="30">
        <v>16.591158324947546</v>
      </c>
      <c r="F29" s="30">
        <v>15.547883273644445</v>
      </c>
      <c r="G29" s="30">
        <v>15.38189655224998</v>
      </c>
      <c r="H29" s="30">
        <v>15.080955896689371</v>
      </c>
      <c r="I29" s="30">
        <v>14.734719580775648</v>
      </c>
      <c r="J29" s="30">
        <v>15.567338115295525</v>
      </c>
      <c r="K29" s="30">
        <v>13.531122165706879</v>
      </c>
      <c r="L29" s="30">
        <v>12.875279339510538</v>
      </c>
      <c r="M29" s="30">
        <v>13.740801102212988</v>
      </c>
      <c r="N29" s="49"/>
    </row>
    <row r="30" spans="1:14" s="51" customFormat="1">
      <c r="A30" s="52" t="s">
        <v>0</v>
      </c>
      <c r="B30" s="60"/>
      <c r="C30" s="60">
        <v>14.813793761511013</v>
      </c>
      <c r="D30" s="60">
        <v>13.864409227657115</v>
      </c>
      <c r="E30" s="60">
        <v>15.115409053644269</v>
      </c>
      <c r="F30" s="60">
        <v>14.370325430764602</v>
      </c>
      <c r="G30" s="60">
        <v>14.155891037170285</v>
      </c>
      <c r="H30" s="60">
        <v>13.863961784655515</v>
      </c>
      <c r="I30" s="60">
        <v>13.762025704273825</v>
      </c>
      <c r="J30" s="60">
        <v>14.703306933647115</v>
      </c>
      <c r="K30" s="60">
        <v>13.275992417657756</v>
      </c>
      <c r="L30" s="60">
        <v>12.043651217062513</v>
      </c>
      <c r="M30" s="60">
        <v>12.93015935653202</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 style="50" bestFit="1" customWidth="1"/>
    <col min="12" max="13" width="5" style="50" customWidth="1"/>
    <col min="14" max="14" width="5.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82</v>
      </c>
    </row>
    <row r="6" spans="1:18" ht="3" customHeight="1"/>
    <row r="7" spans="1:18" s="51" customFormat="1">
      <c r="A7" s="15"/>
      <c r="B7" s="16"/>
      <c r="C7" s="16" t="s">
        <v>55</v>
      </c>
      <c r="D7" s="16" t="s">
        <v>56</v>
      </c>
      <c r="E7" s="16" t="s">
        <v>57</v>
      </c>
      <c r="F7" s="16" t="s">
        <v>58</v>
      </c>
      <c r="G7" s="16" t="s">
        <v>59</v>
      </c>
      <c r="H7" s="16" t="s">
        <v>60</v>
      </c>
      <c r="I7" s="16" t="s">
        <v>61</v>
      </c>
      <c r="J7" s="16">
        <v>2011</v>
      </c>
      <c r="K7" s="61">
        <v>2012</v>
      </c>
      <c r="L7" s="16">
        <v>2013</v>
      </c>
      <c r="M7" s="61">
        <v>2014</v>
      </c>
    </row>
    <row r="8" spans="1:18">
      <c r="A8" s="7" t="s">
        <v>1</v>
      </c>
      <c r="B8" s="62"/>
      <c r="C8" s="62">
        <v>7</v>
      </c>
      <c r="D8" s="62">
        <v>6</v>
      </c>
      <c r="E8" s="62">
        <v>7</v>
      </c>
      <c r="F8" s="62">
        <v>6</v>
      </c>
      <c r="G8" s="62">
        <v>8</v>
      </c>
      <c r="H8" s="62">
        <v>9</v>
      </c>
      <c r="I8" s="62">
        <v>9</v>
      </c>
      <c r="J8" s="62">
        <v>10</v>
      </c>
      <c r="K8" s="63">
        <v>9</v>
      </c>
      <c r="L8" s="62">
        <v>7</v>
      </c>
      <c r="M8" s="63">
        <v>8</v>
      </c>
      <c r="N8" s="49"/>
    </row>
    <row r="9" spans="1:18">
      <c r="A9" s="7" t="s">
        <v>2</v>
      </c>
      <c r="B9" s="62"/>
      <c r="C9" s="62">
        <v>12</v>
      </c>
      <c r="D9" s="62">
        <v>11</v>
      </c>
      <c r="E9" s="62">
        <v>13</v>
      </c>
      <c r="F9" s="62">
        <v>13</v>
      </c>
      <c r="G9" s="62">
        <v>13</v>
      </c>
      <c r="H9" s="62">
        <v>10</v>
      </c>
      <c r="I9" s="62">
        <v>11</v>
      </c>
      <c r="J9" s="62">
        <v>12</v>
      </c>
      <c r="K9" s="63">
        <v>12</v>
      </c>
      <c r="L9" s="62">
        <v>11</v>
      </c>
      <c r="M9" s="63">
        <v>12</v>
      </c>
      <c r="N9" s="49"/>
    </row>
    <row r="10" spans="1:18">
      <c r="A10" s="7" t="s">
        <v>3</v>
      </c>
      <c r="B10" s="62"/>
      <c r="C10" s="62">
        <v>4</v>
      </c>
      <c r="D10" s="62">
        <v>3</v>
      </c>
      <c r="E10" s="62">
        <v>4</v>
      </c>
      <c r="F10" s="62">
        <v>2</v>
      </c>
      <c r="G10" s="62">
        <v>2</v>
      </c>
      <c r="H10" s="62">
        <v>3</v>
      </c>
      <c r="I10" s="62">
        <v>4</v>
      </c>
      <c r="J10" s="62">
        <v>4</v>
      </c>
      <c r="K10" s="63">
        <v>3</v>
      </c>
      <c r="L10" s="62">
        <v>3</v>
      </c>
      <c r="M10" s="63">
        <v>3</v>
      </c>
      <c r="N10" s="49"/>
    </row>
    <row r="11" spans="1:18">
      <c r="A11" s="7" t="s">
        <v>4</v>
      </c>
      <c r="B11" s="62"/>
      <c r="C11" s="62">
        <v>9</v>
      </c>
      <c r="D11" s="62">
        <v>5</v>
      </c>
      <c r="E11" s="62">
        <v>7</v>
      </c>
      <c r="F11" s="62">
        <v>5</v>
      </c>
      <c r="G11" s="62">
        <v>5</v>
      </c>
      <c r="H11" s="62">
        <v>5</v>
      </c>
      <c r="I11" s="62">
        <v>6</v>
      </c>
      <c r="J11" s="62">
        <v>8</v>
      </c>
      <c r="K11" s="63">
        <v>7</v>
      </c>
      <c r="L11" s="62">
        <v>6</v>
      </c>
      <c r="M11" s="63">
        <v>7</v>
      </c>
      <c r="N11" s="49"/>
    </row>
    <row r="12" spans="1:18">
      <c r="A12" s="7" t="s">
        <v>5</v>
      </c>
      <c r="B12" s="62"/>
      <c r="C12" s="62">
        <v>5</v>
      </c>
      <c r="D12" s="62">
        <v>6</v>
      </c>
      <c r="E12" s="62">
        <v>8</v>
      </c>
      <c r="F12" s="62">
        <v>7</v>
      </c>
      <c r="G12" s="62">
        <v>6</v>
      </c>
      <c r="H12" s="62">
        <v>6</v>
      </c>
      <c r="I12" s="62">
        <v>5</v>
      </c>
      <c r="J12" s="62">
        <v>6</v>
      </c>
      <c r="K12" s="63">
        <v>4</v>
      </c>
      <c r="L12" s="62">
        <v>6</v>
      </c>
      <c r="M12" s="63">
        <v>5</v>
      </c>
      <c r="N12" s="49"/>
    </row>
    <row r="13" spans="1:18">
      <c r="A13" s="7" t="s">
        <v>6</v>
      </c>
      <c r="B13" s="62"/>
      <c r="C13" s="62">
        <v>16</v>
      </c>
      <c r="D13" s="62">
        <v>11</v>
      </c>
      <c r="E13" s="62">
        <v>15</v>
      </c>
      <c r="F13" s="62">
        <v>13</v>
      </c>
      <c r="G13" s="62">
        <v>16</v>
      </c>
      <c r="H13" s="62">
        <v>16</v>
      </c>
      <c r="I13" s="62">
        <v>16</v>
      </c>
      <c r="J13" s="62">
        <v>17</v>
      </c>
      <c r="K13" s="63">
        <v>16</v>
      </c>
      <c r="L13" s="62">
        <v>15</v>
      </c>
      <c r="M13" s="63">
        <v>14</v>
      </c>
      <c r="N13" s="49"/>
    </row>
    <row r="14" spans="1:18">
      <c r="A14" s="7" t="s">
        <v>7</v>
      </c>
      <c r="B14" s="62"/>
      <c r="C14" s="62">
        <v>7</v>
      </c>
      <c r="D14" s="62">
        <v>7</v>
      </c>
      <c r="E14" s="62">
        <v>9</v>
      </c>
      <c r="F14" s="62">
        <v>9</v>
      </c>
      <c r="G14" s="62">
        <v>8</v>
      </c>
      <c r="H14" s="62">
        <v>8</v>
      </c>
      <c r="I14" s="62">
        <v>7</v>
      </c>
      <c r="J14" s="62">
        <v>7</v>
      </c>
      <c r="K14" s="63">
        <v>7</v>
      </c>
      <c r="L14" s="62">
        <v>7</v>
      </c>
      <c r="M14" s="63">
        <v>7</v>
      </c>
      <c r="N14" s="49"/>
    </row>
    <row r="15" spans="1:18">
      <c r="A15" s="7" t="s">
        <v>8</v>
      </c>
      <c r="B15" s="62"/>
      <c r="C15" s="62">
        <v>5</v>
      </c>
      <c r="D15" s="62">
        <v>4</v>
      </c>
      <c r="E15" s="62">
        <v>4</v>
      </c>
      <c r="F15" s="62">
        <v>4</v>
      </c>
      <c r="G15" s="62">
        <v>4</v>
      </c>
      <c r="H15" s="62">
        <v>4</v>
      </c>
      <c r="I15" s="62">
        <v>5</v>
      </c>
      <c r="J15" s="62">
        <v>4</v>
      </c>
      <c r="K15" s="63">
        <v>5</v>
      </c>
      <c r="L15" s="62">
        <v>5</v>
      </c>
      <c r="M15" s="63">
        <v>4</v>
      </c>
      <c r="N15" s="49"/>
    </row>
    <row r="16" spans="1:18">
      <c r="A16" s="7" t="s">
        <v>22</v>
      </c>
      <c r="B16" s="62"/>
      <c r="C16" s="62">
        <v>1</v>
      </c>
      <c r="D16" s="62"/>
      <c r="E16" s="62"/>
      <c r="F16" s="62"/>
      <c r="G16" s="62"/>
      <c r="H16" s="62"/>
      <c r="I16" s="62"/>
      <c r="J16" s="62"/>
      <c r="K16" s="63"/>
      <c r="L16" s="62"/>
      <c r="M16" s="63">
        <v>1</v>
      </c>
      <c r="N16" s="49"/>
    </row>
    <row r="17" spans="1:14">
      <c r="A17" s="7" t="s">
        <v>9</v>
      </c>
      <c r="B17" s="62"/>
      <c r="C17" s="62">
        <v>7</v>
      </c>
      <c r="D17" s="62">
        <v>4</v>
      </c>
      <c r="E17" s="62">
        <v>4</v>
      </c>
      <c r="F17" s="62">
        <v>4</v>
      </c>
      <c r="G17" s="62">
        <v>4</v>
      </c>
      <c r="H17" s="62">
        <v>4</v>
      </c>
      <c r="I17" s="62">
        <v>3</v>
      </c>
      <c r="J17" s="62">
        <v>3</v>
      </c>
      <c r="K17" s="63">
        <v>3</v>
      </c>
      <c r="L17" s="62">
        <v>3</v>
      </c>
      <c r="M17" s="63">
        <v>3</v>
      </c>
      <c r="N17" s="49"/>
    </row>
    <row r="18" spans="1:14">
      <c r="A18" s="7" t="s">
        <v>10</v>
      </c>
      <c r="B18" s="62"/>
      <c r="C18" s="62">
        <v>7</v>
      </c>
      <c r="D18" s="62">
        <v>7</v>
      </c>
      <c r="E18" s="62">
        <v>8</v>
      </c>
      <c r="F18" s="62">
        <v>8</v>
      </c>
      <c r="G18" s="62">
        <v>8</v>
      </c>
      <c r="H18" s="62">
        <v>8</v>
      </c>
      <c r="I18" s="62">
        <v>7</v>
      </c>
      <c r="J18" s="62">
        <v>7</v>
      </c>
      <c r="K18" s="63">
        <v>6</v>
      </c>
      <c r="L18" s="62">
        <v>7</v>
      </c>
      <c r="M18" s="63">
        <v>8</v>
      </c>
      <c r="N18" s="49"/>
    </row>
    <row r="19" spans="1:14">
      <c r="A19" s="7" t="s">
        <v>11</v>
      </c>
      <c r="B19" s="62"/>
      <c r="C19" s="62">
        <v>59</v>
      </c>
      <c r="D19" s="62">
        <v>50</v>
      </c>
      <c r="E19" s="62">
        <v>48</v>
      </c>
      <c r="F19" s="62">
        <v>48</v>
      </c>
      <c r="G19" s="62">
        <v>53</v>
      </c>
      <c r="H19" s="62">
        <v>55</v>
      </c>
      <c r="I19" s="62">
        <v>50</v>
      </c>
      <c r="J19" s="62">
        <v>54</v>
      </c>
      <c r="K19" s="63">
        <v>52</v>
      </c>
      <c r="L19" s="62">
        <v>51</v>
      </c>
      <c r="M19" s="63">
        <v>51</v>
      </c>
      <c r="N19" s="49"/>
    </row>
    <row r="20" spans="1:14">
      <c r="A20" s="7" t="s">
        <v>12</v>
      </c>
      <c r="B20" s="62"/>
      <c r="C20" s="62">
        <v>5</v>
      </c>
      <c r="D20" s="62">
        <v>3</v>
      </c>
      <c r="E20" s="62">
        <v>4</v>
      </c>
      <c r="F20" s="62">
        <v>4</v>
      </c>
      <c r="G20" s="62">
        <v>4</v>
      </c>
      <c r="H20" s="62">
        <v>5</v>
      </c>
      <c r="I20" s="62">
        <v>5</v>
      </c>
      <c r="J20" s="62">
        <v>9</v>
      </c>
      <c r="K20" s="63">
        <v>8</v>
      </c>
      <c r="L20" s="62">
        <v>7</v>
      </c>
      <c r="M20" s="63">
        <v>7</v>
      </c>
      <c r="N20" s="49"/>
    </row>
    <row r="21" spans="1:14">
      <c r="A21" s="7" t="s">
        <v>13</v>
      </c>
      <c r="B21" s="62"/>
      <c r="C21" s="62">
        <v>3</v>
      </c>
      <c r="D21" s="62"/>
      <c r="E21" s="62">
        <v>3</v>
      </c>
      <c r="F21" s="62">
        <v>1</v>
      </c>
      <c r="G21" s="62">
        <v>2</v>
      </c>
      <c r="H21" s="62">
        <v>1</v>
      </c>
      <c r="I21" s="62">
        <v>1</v>
      </c>
      <c r="J21" s="62">
        <v>2</v>
      </c>
      <c r="K21" s="63">
        <v>1</v>
      </c>
      <c r="L21" s="62">
        <v>1</v>
      </c>
      <c r="M21" s="63">
        <v>2</v>
      </c>
      <c r="N21" s="49"/>
    </row>
    <row r="22" spans="1:14">
      <c r="A22" s="7" t="s">
        <v>14</v>
      </c>
      <c r="B22" s="62"/>
      <c r="C22" s="62">
        <v>11</v>
      </c>
      <c r="D22" s="62">
        <v>11</v>
      </c>
      <c r="E22" s="62">
        <v>11</v>
      </c>
      <c r="F22" s="62">
        <v>11</v>
      </c>
      <c r="G22" s="62">
        <v>11</v>
      </c>
      <c r="H22" s="62">
        <v>11</v>
      </c>
      <c r="I22" s="62">
        <v>11</v>
      </c>
      <c r="J22" s="62">
        <v>11</v>
      </c>
      <c r="K22" s="63">
        <v>10</v>
      </c>
      <c r="L22" s="62">
        <v>10</v>
      </c>
      <c r="M22" s="63">
        <v>11</v>
      </c>
      <c r="N22" s="49"/>
    </row>
    <row r="23" spans="1:14">
      <c r="A23" s="7" t="s">
        <v>15</v>
      </c>
      <c r="B23" s="62"/>
      <c r="C23" s="62">
        <v>9</v>
      </c>
      <c r="D23" s="62">
        <v>7</v>
      </c>
      <c r="E23" s="62">
        <v>7</v>
      </c>
      <c r="F23" s="62">
        <v>7</v>
      </c>
      <c r="G23" s="62">
        <v>7</v>
      </c>
      <c r="H23" s="62">
        <v>9</v>
      </c>
      <c r="I23" s="62">
        <v>6</v>
      </c>
      <c r="J23" s="62">
        <v>9</v>
      </c>
      <c r="K23" s="63">
        <v>8</v>
      </c>
      <c r="L23" s="62">
        <v>7</v>
      </c>
      <c r="M23" s="63">
        <v>9</v>
      </c>
      <c r="N23" s="49"/>
    </row>
    <row r="24" spans="1:14">
      <c r="A24" s="7" t="s">
        <v>16</v>
      </c>
      <c r="B24" s="62"/>
      <c r="C24" s="62">
        <v>9</v>
      </c>
      <c r="D24" s="62">
        <v>8</v>
      </c>
      <c r="E24" s="62">
        <v>10</v>
      </c>
      <c r="F24" s="62">
        <v>10</v>
      </c>
      <c r="G24" s="62">
        <v>10</v>
      </c>
      <c r="H24" s="62">
        <v>10</v>
      </c>
      <c r="I24" s="62">
        <v>9</v>
      </c>
      <c r="J24" s="62">
        <v>10</v>
      </c>
      <c r="K24" s="63">
        <v>10</v>
      </c>
      <c r="L24" s="62">
        <v>10</v>
      </c>
      <c r="M24" s="63">
        <v>10</v>
      </c>
      <c r="N24" s="49"/>
    </row>
    <row r="25" spans="1:14">
      <c r="A25" s="7" t="s">
        <v>17</v>
      </c>
      <c r="B25" s="62"/>
      <c r="C25" s="62">
        <v>10</v>
      </c>
      <c r="D25" s="62">
        <v>10</v>
      </c>
      <c r="E25" s="62">
        <v>10</v>
      </c>
      <c r="F25" s="62">
        <v>11</v>
      </c>
      <c r="G25" s="62">
        <v>11</v>
      </c>
      <c r="H25" s="62">
        <v>13</v>
      </c>
      <c r="I25" s="62">
        <v>13</v>
      </c>
      <c r="J25" s="62">
        <v>14</v>
      </c>
      <c r="K25" s="63">
        <v>14</v>
      </c>
      <c r="L25" s="62">
        <v>13</v>
      </c>
      <c r="M25" s="63">
        <v>13</v>
      </c>
      <c r="N25" s="49"/>
    </row>
    <row r="26" spans="1:14">
      <c r="A26" s="7" t="s">
        <v>18</v>
      </c>
      <c r="B26" s="62"/>
      <c r="C26" s="62">
        <v>6</v>
      </c>
      <c r="D26" s="62">
        <v>5</v>
      </c>
      <c r="E26" s="62">
        <v>5</v>
      </c>
      <c r="F26" s="62">
        <v>7</v>
      </c>
      <c r="G26" s="62">
        <v>5</v>
      </c>
      <c r="H26" s="62">
        <v>5</v>
      </c>
      <c r="I26" s="62">
        <v>3</v>
      </c>
      <c r="J26" s="62">
        <v>3</v>
      </c>
      <c r="K26" s="63">
        <v>3</v>
      </c>
      <c r="L26" s="62">
        <v>4</v>
      </c>
      <c r="M26" s="63">
        <v>5</v>
      </c>
      <c r="N26" s="49"/>
    </row>
    <row r="27" spans="1:14">
      <c r="A27" s="7" t="s">
        <v>19</v>
      </c>
      <c r="B27" s="62"/>
      <c r="C27" s="62">
        <v>5</v>
      </c>
      <c r="D27" s="62">
        <v>4</v>
      </c>
      <c r="E27" s="62">
        <v>6</v>
      </c>
      <c r="F27" s="62">
        <v>5</v>
      </c>
      <c r="G27" s="62">
        <v>6</v>
      </c>
      <c r="H27" s="62">
        <v>6</v>
      </c>
      <c r="I27" s="62">
        <v>6</v>
      </c>
      <c r="J27" s="62">
        <v>6</v>
      </c>
      <c r="K27" s="63">
        <v>6</v>
      </c>
      <c r="L27" s="62">
        <v>4</v>
      </c>
      <c r="M27" s="63">
        <v>8</v>
      </c>
      <c r="N27" s="49"/>
    </row>
    <row r="28" spans="1:14">
      <c r="A28" s="7" t="s">
        <v>20</v>
      </c>
      <c r="B28" s="62"/>
      <c r="C28" s="62">
        <v>22</v>
      </c>
      <c r="D28" s="62">
        <v>21</v>
      </c>
      <c r="E28" s="62">
        <v>23</v>
      </c>
      <c r="F28" s="62">
        <v>21</v>
      </c>
      <c r="G28" s="62">
        <v>22</v>
      </c>
      <c r="H28" s="62">
        <v>24</v>
      </c>
      <c r="I28" s="62">
        <v>23</v>
      </c>
      <c r="J28" s="62">
        <v>23</v>
      </c>
      <c r="K28" s="63">
        <v>20</v>
      </c>
      <c r="L28" s="62">
        <v>20</v>
      </c>
      <c r="M28" s="63">
        <v>19</v>
      </c>
      <c r="N28" s="49"/>
    </row>
    <row r="29" spans="1:14">
      <c r="A29" s="7" t="s">
        <v>21</v>
      </c>
      <c r="B29" s="62"/>
      <c r="C29" s="62">
        <v>32</v>
      </c>
      <c r="D29" s="62">
        <v>31</v>
      </c>
      <c r="E29" s="62">
        <v>35</v>
      </c>
      <c r="F29" s="62">
        <v>32</v>
      </c>
      <c r="G29" s="62">
        <v>30</v>
      </c>
      <c r="H29" s="62">
        <v>30</v>
      </c>
      <c r="I29" s="62">
        <v>29</v>
      </c>
      <c r="J29" s="62">
        <v>25</v>
      </c>
      <c r="K29" s="63">
        <v>28</v>
      </c>
      <c r="L29" s="62">
        <v>29</v>
      </c>
      <c r="M29" s="63">
        <v>32</v>
      </c>
      <c r="N29" s="49"/>
    </row>
    <row r="30" spans="1:14" s="51" customFormat="1">
      <c r="A30" s="52" t="s">
        <v>0</v>
      </c>
      <c r="B30" s="53"/>
      <c r="C30" s="53">
        <f t="shared" ref="C30:K30" si="0">SUM(C8:C29)</f>
        <v>251</v>
      </c>
      <c r="D30" s="53">
        <f t="shared" si="0"/>
        <v>214</v>
      </c>
      <c r="E30" s="53">
        <f t="shared" si="0"/>
        <v>241</v>
      </c>
      <c r="F30" s="53">
        <f t="shared" si="0"/>
        <v>228</v>
      </c>
      <c r="G30" s="53">
        <f t="shared" si="0"/>
        <v>235</v>
      </c>
      <c r="H30" s="53">
        <f t="shared" si="0"/>
        <v>242</v>
      </c>
      <c r="I30" s="53">
        <f t="shared" si="0"/>
        <v>229</v>
      </c>
      <c r="J30" s="53">
        <f t="shared" si="0"/>
        <v>244</v>
      </c>
      <c r="K30" s="53">
        <f t="shared" si="0"/>
        <v>232</v>
      </c>
      <c r="L30" s="53">
        <f t="shared" ref="L30:M30" si="1">SUM(L8:L29)</f>
        <v>226</v>
      </c>
      <c r="M30" s="53">
        <f t="shared" si="1"/>
        <v>239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3" width="5.42578125" style="50" customWidth="1"/>
    <col min="4" max="4" width="5" style="50" bestFit="1" customWidth="1"/>
    <col min="5" max="11" width="5.42578125" style="50" bestFit="1" customWidth="1"/>
    <col min="12" max="13" width="5.42578125" style="50" customWidth="1"/>
    <col min="14" max="14" width="5.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81</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8"/>
      <c r="C8" s="8">
        <v>38</v>
      </c>
      <c r="D8" s="8">
        <v>35</v>
      </c>
      <c r="E8" s="8">
        <v>38</v>
      </c>
      <c r="F8" s="8">
        <v>36</v>
      </c>
      <c r="G8" s="8">
        <v>45</v>
      </c>
      <c r="H8" s="8">
        <v>49</v>
      </c>
      <c r="I8" s="8">
        <v>48</v>
      </c>
      <c r="J8" s="8">
        <v>57</v>
      </c>
      <c r="K8" s="8">
        <v>48</v>
      </c>
      <c r="L8" s="8">
        <v>41</v>
      </c>
      <c r="M8" s="8">
        <v>37</v>
      </c>
      <c r="N8" s="49"/>
    </row>
    <row r="9" spans="1:18">
      <c r="A9" s="7" t="s">
        <v>2</v>
      </c>
      <c r="B9" s="8"/>
      <c r="C9" s="8">
        <v>60</v>
      </c>
      <c r="D9" s="8">
        <v>56</v>
      </c>
      <c r="E9" s="8">
        <v>68</v>
      </c>
      <c r="F9" s="8">
        <v>69</v>
      </c>
      <c r="G9" s="8">
        <v>69</v>
      </c>
      <c r="H9" s="8">
        <v>46</v>
      </c>
      <c r="I9" s="8">
        <v>52</v>
      </c>
      <c r="J9" s="8">
        <v>55</v>
      </c>
      <c r="K9" s="8">
        <v>55</v>
      </c>
      <c r="L9" s="8">
        <v>52</v>
      </c>
      <c r="M9" s="8">
        <v>57</v>
      </c>
      <c r="N9" s="49"/>
    </row>
    <row r="10" spans="1:18">
      <c r="A10" s="7" t="s">
        <v>3</v>
      </c>
      <c r="B10" s="8"/>
      <c r="C10" s="8">
        <v>16</v>
      </c>
      <c r="D10" s="8">
        <v>16</v>
      </c>
      <c r="E10" s="8">
        <v>20</v>
      </c>
      <c r="F10" s="8">
        <v>12</v>
      </c>
      <c r="G10" s="8">
        <v>12</v>
      </c>
      <c r="H10" s="8">
        <v>18</v>
      </c>
      <c r="I10" s="8">
        <v>22</v>
      </c>
      <c r="J10" s="8">
        <v>21</v>
      </c>
      <c r="K10" s="8">
        <v>18</v>
      </c>
      <c r="L10" s="8">
        <v>18</v>
      </c>
      <c r="M10" s="8">
        <v>18</v>
      </c>
      <c r="N10" s="49"/>
    </row>
    <row r="11" spans="1:18">
      <c r="A11" s="7" t="s">
        <v>4</v>
      </c>
      <c r="B11" s="8"/>
      <c r="C11" s="8">
        <v>35</v>
      </c>
      <c r="D11" s="8">
        <v>17</v>
      </c>
      <c r="E11" s="8">
        <v>25</v>
      </c>
      <c r="F11" s="8">
        <v>18</v>
      </c>
      <c r="G11" s="8">
        <v>18</v>
      </c>
      <c r="H11" s="8">
        <v>18</v>
      </c>
      <c r="I11" s="8">
        <v>27</v>
      </c>
      <c r="J11" s="8">
        <v>34</v>
      </c>
      <c r="K11" s="8">
        <v>31</v>
      </c>
      <c r="L11" s="8">
        <v>27</v>
      </c>
      <c r="M11" s="8">
        <v>25</v>
      </c>
      <c r="N11" s="49"/>
    </row>
    <row r="12" spans="1:18">
      <c r="A12" s="7" t="s">
        <v>5</v>
      </c>
      <c r="B12" s="8"/>
      <c r="C12" s="8">
        <v>28</v>
      </c>
      <c r="D12" s="8">
        <v>33</v>
      </c>
      <c r="E12" s="8">
        <v>39</v>
      </c>
      <c r="F12" s="8">
        <v>41</v>
      </c>
      <c r="G12" s="8">
        <v>37</v>
      </c>
      <c r="H12" s="8">
        <v>36</v>
      </c>
      <c r="I12" s="8">
        <v>28</v>
      </c>
      <c r="J12" s="8">
        <v>33</v>
      </c>
      <c r="K12" s="8">
        <v>25</v>
      </c>
      <c r="L12" s="8">
        <v>39</v>
      </c>
      <c r="M12" s="8">
        <v>28</v>
      </c>
      <c r="N12" s="49"/>
    </row>
    <row r="13" spans="1:18">
      <c r="A13" s="7" t="s">
        <v>6</v>
      </c>
      <c r="B13" s="8"/>
      <c r="C13" s="8">
        <v>68</v>
      </c>
      <c r="D13" s="8">
        <v>55</v>
      </c>
      <c r="E13" s="8">
        <v>72</v>
      </c>
      <c r="F13" s="8">
        <v>67</v>
      </c>
      <c r="G13" s="8">
        <v>77</v>
      </c>
      <c r="H13" s="8">
        <v>68</v>
      </c>
      <c r="I13" s="8">
        <v>67</v>
      </c>
      <c r="J13" s="8">
        <v>71</v>
      </c>
      <c r="K13" s="8">
        <v>68</v>
      </c>
      <c r="L13" s="8">
        <v>68</v>
      </c>
      <c r="M13" s="8">
        <v>63</v>
      </c>
      <c r="N13" s="49"/>
    </row>
    <row r="14" spans="1:18">
      <c r="A14" s="7" t="s">
        <v>7</v>
      </c>
      <c r="B14" s="8"/>
      <c r="C14" s="8">
        <v>29</v>
      </c>
      <c r="D14" s="8">
        <v>34</v>
      </c>
      <c r="E14" s="8">
        <v>45</v>
      </c>
      <c r="F14" s="8">
        <v>45</v>
      </c>
      <c r="G14" s="8">
        <v>56</v>
      </c>
      <c r="H14" s="8">
        <v>58</v>
      </c>
      <c r="I14" s="8">
        <v>50</v>
      </c>
      <c r="J14" s="8">
        <v>43</v>
      </c>
      <c r="K14" s="8">
        <v>50</v>
      </c>
      <c r="L14" s="8">
        <v>50</v>
      </c>
      <c r="M14" s="8">
        <v>43</v>
      </c>
      <c r="N14" s="49"/>
    </row>
    <row r="15" spans="1:18">
      <c r="A15" s="7" t="s">
        <v>8</v>
      </c>
      <c r="B15" s="8"/>
      <c r="C15" s="8">
        <v>32</v>
      </c>
      <c r="D15" s="8">
        <v>29</v>
      </c>
      <c r="E15" s="8">
        <v>32</v>
      </c>
      <c r="F15" s="8">
        <v>32</v>
      </c>
      <c r="G15" s="8">
        <v>32</v>
      </c>
      <c r="H15" s="8">
        <v>32</v>
      </c>
      <c r="I15" s="8">
        <v>38</v>
      </c>
      <c r="J15" s="8">
        <v>28</v>
      </c>
      <c r="K15" s="8">
        <v>36</v>
      </c>
      <c r="L15" s="8">
        <v>36</v>
      </c>
      <c r="M15" s="8">
        <v>30</v>
      </c>
      <c r="N15" s="49"/>
    </row>
    <row r="16" spans="1:18">
      <c r="A16" s="7" t="s">
        <v>22</v>
      </c>
      <c r="B16" s="8"/>
      <c r="C16" s="8">
        <v>4</v>
      </c>
      <c r="D16" s="8"/>
      <c r="E16" s="8"/>
      <c r="F16" s="8"/>
      <c r="G16" s="8"/>
      <c r="H16" s="8"/>
      <c r="I16" s="8"/>
      <c r="J16" s="8"/>
      <c r="K16" s="8"/>
      <c r="L16" s="8"/>
      <c r="M16" s="8">
        <v>2</v>
      </c>
      <c r="N16" s="49"/>
    </row>
    <row r="17" spans="1:14">
      <c r="A17" s="7" t="s">
        <v>9</v>
      </c>
      <c r="B17" s="8"/>
      <c r="C17" s="8">
        <v>34</v>
      </c>
      <c r="D17" s="8">
        <v>26</v>
      </c>
      <c r="E17" s="8">
        <v>26</v>
      </c>
      <c r="F17" s="8">
        <v>21</v>
      </c>
      <c r="G17" s="8">
        <v>21</v>
      </c>
      <c r="H17" s="8">
        <v>21</v>
      </c>
      <c r="I17" s="8">
        <v>15</v>
      </c>
      <c r="J17" s="8">
        <v>17</v>
      </c>
      <c r="K17" s="8">
        <v>17</v>
      </c>
      <c r="L17" s="8">
        <v>19</v>
      </c>
      <c r="M17" s="8">
        <v>19</v>
      </c>
      <c r="N17" s="49"/>
    </row>
    <row r="18" spans="1:14">
      <c r="A18" s="7" t="s">
        <v>10</v>
      </c>
      <c r="B18" s="8"/>
      <c r="C18" s="8">
        <v>32</v>
      </c>
      <c r="D18" s="8">
        <v>33</v>
      </c>
      <c r="E18" s="8">
        <v>37</v>
      </c>
      <c r="F18" s="8">
        <v>37</v>
      </c>
      <c r="G18" s="8">
        <v>37</v>
      </c>
      <c r="H18" s="8">
        <v>37</v>
      </c>
      <c r="I18" s="8">
        <v>36</v>
      </c>
      <c r="J18" s="8">
        <v>33</v>
      </c>
      <c r="K18" s="8">
        <v>29</v>
      </c>
      <c r="L18" s="8">
        <v>33</v>
      </c>
      <c r="M18" s="8">
        <v>38</v>
      </c>
      <c r="N18" s="49"/>
    </row>
    <row r="19" spans="1:14">
      <c r="A19" s="7" t="s">
        <v>11</v>
      </c>
      <c r="B19" s="8"/>
      <c r="C19" s="8">
        <v>197</v>
      </c>
      <c r="D19" s="8">
        <v>174</v>
      </c>
      <c r="E19" s="8">
        <v>171</v>
      </c>
      <c r="F19" s="8">
        <v>176</v>
      </c>
      <c r="G19" s="8">
        <v>189</v>
      </c>
      <c r="H19" s="8">
        <v>198</v>
      </c>
      <c r="I19" s="8">
        <v>183</v>
      </c>
      <c r="J19" s="8">
        <v>196</v>
      </c>
      <c r="K19" s="8">
        <v>193</v>
      </c>
      <c r="L19" s="8">
        <v>189</v>
      </c>
      <c r="M19" s="8">
        <v>185</v>
      </c>
      <c r="N19" s="49"/>
    </row>
    <row r="20" spans="1:14">
      <c r="A20" s="7" t="s">
        <v>12</v>
      </c>
      <c r="B20" s="8"/>
      <c r="C20" s="8">
        <v>26</v>
      </c>
      <c r="D20" s="8">
        <v>14</v>
      </c>
      <c r="E20" s="8">
        <v>19</v>
      </c>
      <c r="F20" s="8">
        <v>20</v>
      </c>
      <c r="G20" s="8">
        <v>20</v>
      </c>
      <c r="H20" s="8">
        <v>24</v>
      </c>
      <c r="I20" s="8">
        <v>27</v>
      </c>
      <c r="J20" s="8">
        <v>45</v>
      </c>
      <c r="K20" s="8">
        <v>41</v>
      </c>
      <c r="L20" s="8">
        <v>38</v>
      </c>
      <c r="M20" s="8">
        <v>35</v>
      </c>
      <c r="N20" s="49"/>
    </row>
    <row r="21" spans="1:14">
      <c r="A21" s="7" t="s">
        <v>13</v>
      </c>
      <c r="B21" s="8"/>
      <c r="C21" s="8">
        <v>13</v>
      </c>
      <c r="D21" s="8"/>
      <c r="E21" s="8">
        <v>13</v>
      </c>
      <c r="F21" s="8">
        <v>5</v>
      </c>
      <c r="G21" s="8">
        <v>10</v>
      </c>
      <c r="H21" s="8">
        <v>5</v>
      </c>
      <c r="I21" s="8">
        <v>5</v>
      </c>
      <c r="J21" s="8">
        <v>10</v>
      </c>
      <c r="K21" s="8">
        <v>5</v>
      </c>
      <c r="L21" s="8">
        <v>5</v>
      </c>
      <c r="M21" s="8">
        <v>10</v>
      </c>
      <c r="N21" s="49"/>
    </row>
    <row r="22" spans="1:14">
      <c r="A22" s="7" t="s">
        <v>14</v>
      </c>
      <c r="B22" s="8"/>
      <c r="C22" s="8">
        <v>52</v>
      </c>
      <c r="D22" s="8">
        <v>56</v>
      </c>
      <c r="E22" s="8">
        <v>56</v>
      </c>
      <c r="F22" s="8">
        <v>56</v>
      </c>
      <c r="G22" s="8">
        <v>56</v>
      </c>
      <c r="H22" s="8">
        <v>56</v>
      </c>
      <c r="I22" s="8">
        <v>56</v>
      </c>
      <c r="J22" s="8">
        <v>58</v>
      </c>
      <c r="K22" s="8">
        <v>54</v>
      </c>
      <c r="L22" s="8">
        <v>54</v>
      </c>
      <c r="M22" s="8">
        <v>60</v>
      </c>
      <c r="N22" s="49"/>
    </row>
    <row r="23" spans="1:14">
      <c r="A23" s="7" t="s">
        <v>15</v>
      </c>
      <c r="B23" s="8"/>
      <c r="C23" s="8">
        <v>34</v>
      </c>
      <c r="D23" s="8">
        <v>28</v>
      </c>
      <c r="E23" s="8">
        <v>28</v>
      </c>
      <c r="F23" s="8">
        <v>28</v>
      </c>
      <c r="G23" s="8">
        <v>29</v>
      </c>
      <c r="H23" s="8">
        <v>33</v>
      </c>
      <c r="I23" s="8">
        <v>23</v>
      </c>
      <c r="J23" s="8">
        <v>31</v>
      </c>
      <c r="K23" s="8">
        <v>32</v>
      </c>
      <c r="L23" s="8">
        <v>28</v>
      </c>
      <c r="M23" s="8">
        <v>37</v>
      </c>
      <c r="N23" s="49"/>
    </row>
    <row r="24" spans="1:14">
      <c r="A24" s="7" t="s">
        <v>16</v>
      </c>
      <c r="B24" s="8"/>
      <c r="C24" s="8">
        <v>59</v>
      </c>
      <c r="D24" s="8">
        <v>54</v>
      </c>
      <c r="E24" s="8">
        <v>69</v>
      </c>
      <c r="F24" s="8">
        <v>69</v>
      </c>
      <c r="G24" s="8">
        <v>69</v>
      </c>
      <c r="H24" s="8">
        <v>69</v>
      </c>
      <c r="I24" s="8">
        <v>63</v>
      </c>
      <c r="J24" s="8">
        <v>68</v>
      </c>
      <c r="K24" s="8">
        <v>68</v>
      </c>
      <c r="L24" s="8">
        <v>68</v>
      </c>
      <c r="M24" s="8">
        <v>64</v>
      </c>
      <c r="N24" s="49"/>
    </row>
    <row r="25" spans="1:14">
      <c r="A25" s="7" t="s">
        <v>17</v>
      </c>
      <c r="B25" s="8"/>
      <c r="C25" s="8">
        <v>47</v>
      </c>
      <c r="D25" s="8">
        <v>47</v>
      </c>
      <c r="E25" s="8">
        <v>49</v>
      </c>
      <c r="F25" s="8">
        <v>55</v>
      </c>
      <c r="G25" s="8">
        <v>56</v>
      </c>
      <c r="H25" s="8">
        <v>65</v>
      </c>
      <c r="I25" s="8">
        <v>70</v>
      </c>
      <c r="J25" s="8">
        <v>73</v>
      </c>
      <c r="K25" s="8">
        <v>73</v>
      </c>
      <c r="L25" s="8">
        <v>71</v>
      </c>
      <c r="M25" s="8">
        <v>58</v>
      </c>
      <c r="N25" s="49"/>
    </row>
    <row r="26" spans="1:14">
      <c r="A26" s="7" t="s">
        <v>18</v>
      </c>
      <c r="B26" s="8"/>
      <c r="C26" s="8">
        <v>31</v>
      </c>
      <c r="D26" s="8">
        <v>34</v>
      </c>
      <c r="E26" s="8">
        <v>27</v>
      </c>
      <c r="F26" s="8">
        <v>41</v>
      </c>
      <c r="G26" s="8">
        <v>22</v>
      </c>
      <c r="H26" s="8">
        <v>22</v>
      </c>
      <c r="I26" s="8">
        <v>11</v>
      </c>
      <c r="J26" s="8">
        <v>11</v>
      </c>
      <c r="K26" s="8">
        <v>11</v>
      </c>
      <c r="L26" s="8">
        <v>20</v>
      </c>
      <c r="M26" s="8">
        <v>29</v>
      </c>
      <c r="N26" s="49"/>
    </row>
    <row r="27" spans="1:14">
      <c r="A27" s="7" t="s">
        <v>19</v>
      </c>
      <c r="B27" s="8"/>
      <c r="C27" s="8">
        <v>26</v>
      </c>
      <c r="D27" s="8">
        <v>21</v>
      </c>
      <c r="E27" s="8">
        <v>31</v>
      </c>
      <c r="F27" s="8">
        <v>28</v>
      </c>
      <c r="G27" s="8">
        <v>30</v>
      </c>
      <c r="H27" s="8">
        <v>30</v>
      </c>
      <c r="I27" s="8">
        <v>27</v>
      </c>
      <c r="J27" s="8">
        <v>28</v>
      </c>
      <c r="K27" s="8">
        <v>28</v>
      </c>
      <c r="L27" s="8">
        <v>26</v>
      </c>
      <c r="M27" s="8">
        <v>40</v>
      </c>
      <c r="N27" s="49"/>
    </row>
    <row r="28" spans="1:14">
      <c r="A28" s="7" t="s">
        <v>20</v>
      </c>
      <c r="B28" s="8"/>
      <c r="C28" s="8">
        <v>92</v>
      </c>
      <c r="D28" s="8">
        <v>92</v>
      </c>
      <c r="E28" s="8">
        <v>96</v>
      </c>
      <c r="F28" s="8">
        <v>89</v>
      </c>
      <c r="G28" s="8">
        <v>93</v>
      </c>
      <c r="H28" s="8">
        <v>99</v>
      </c>
      <c r="I28" s="8">
        <v>100</v>
      </c>
      <c r="J28" s="8">
        <v>100</v>
      </c>
      <c r="K28" s="8">
        <v>88</v>
      </c>
      <c r="L28" s="8">
        <v>89</v>
      </c>
      <c r="M28" s="8">
        <v>83</v>
      </c>
      <c r="N28" s="49"/>
    </row>
    <row r="29" spans="1:14">
      <c r="A29" s="7" t="s">
        <v>21</v>
      </c>
      <c r="B29" s="8"/>
      <c r="C29" s="8">
        <v>125</v>
      </c>
      <c r="D29" s="8">
        <v>144</v>
      </c>
      <c r="E29" s="8">
        <v>146</v>
      </c>
      <c r="F29" s="8">
        <v>144</v>
      </c>
      <c r="G29" s="8">
        <v>141</v>
      </c>
      <c r="H29" s="8">
        <v>145</v>
      </c>
      <c r="I29" s="8">
        <v>141</v>
      </c>
      <c r="J29" s="8">
        <v>123</v>
      </c>
      <c r="K29" s="8">
        <v>146</v>
      </c>
      <c r="L29" s="8">
        <v>151</v>
      </c>
      <c r="M29" s="8">
        <v>157</v>
      </c>
      <c r="N29" s="49"/>
    </row>
    <row r="30" spans="1:14" s="51" customFormat="1">
      <c r="A30" s="52" t="s">
        <v>0</v>
      </c>
      <c r="B30" s="53"/>
      <c r="C30" s="53">
        <f t="shared" ref="C30:K30" si="0">SUM(C8:C29)</f>
        <v>1078</v>
      </c>
      <c r="D30" s="53">
        <f t="shared" si="0"/>
        <v>998</v>
      </c>
      <c r="E30" s="53">
        <f t="shared" si="0"/>
        <v>1107</v>
      </c>
      <c r="F30" s="53">
        <f t="shared" si="0"/>
        <v>1089</v>
      </c>
      <c r="G30" s="53">
        <f t="shared" si="0"/>
        <v>1119</v>
      </c>
      <c r="H30" s="53">
        <f t="shared" si="0"/>
        <v>1129</v>
      </c>
      <c r="I30" s="53">
        <f t="shared" si="0"/>
        <v>1089</v>
      </c>
      <c r="J30" s="53">
        <f t="shared" si="0"/>
        <v>1135</v>
      </c>
      <c r="K30" s="53">
        <f t="shared" si="0"/>
        <v>1116</v>
      </c>
      <c r="L30" s="53">
        <f t="shared" ref="L30:M30" si="1">SUM(L8:L29)</f>
        <v>1122</v>
      </c>
      <c r="M30" s="53">
        <f t="shared" si="1"/>
        <v>1118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7.42578125" style="50" bestFit="1" customWidth="1"/>
    <col min="12" max="13" width="7.42578125" style="50" customWidth="1"/>
    <col min="14" max="14" width="8.8554687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80</v>
      </c>
    </row>
    <row r="6" spans="1:18" ht="3" customHeight="1"/>
    <row r="7" spans="1:18" s="51" customFormat="1">
      <c r="A7" s="22"/>
      <c r="B7" s="23"/>
      <c r="C7" s="23" t="s">
        <v>55</v>
      </c>
      <c r="D7" s="23" t="s">
        <v>56</v>
      </c>
      <c r="E7" s="23" t="s">
        <v>57</v>
      </c>
      <c r="F7" s="23" t="s">
        <v>58</v>
      </c>
      <c r="G7" s="23" t="s">
        <v>59</v>
      </c>
      <c r="H7" s="23" t="s">
        <v>60</v>
      </c>
      <c r="I7" s="23" t="s">
        <v>61</v>
      </c>
      <c r="J7" s="23" t="s">
        <v>62</v>
      </c>
      <c r="K7" s="23" t="s">
        <v>63</v>
      </c>
      <c r="L7" s="23" t="s">
        <v>99</v>
      </c>
      <c r="M7" s="23" t="s">
        <v>102</v>
      </c>
    </row>
    <row r="8" spans="1:18">
      <c r="A8" s="7" t="s">
        <v>1</v>
      </c>
      <c r="B8" s="25"/>
      <c r="C8" s="25">
        <v>6344</v>
      </c>
      <c r="D8" s="25">
        <v>5691</v>
      </c>
      <c r="E8" s="25">
        <v>6285</v>
      </c>
      <c r="F8" s="25">
        <v>5744</v>
      </c>
      <c r="G8" s="25">
        <v>6944</v>
      </c>
      <c r="H8" s="25">
        <v>7520</v>
      </c>
      <c r="I8" s="25">
        <v>7455</v>
      </c>
      <c r="J8" s="25">
        <v>9184</v>
      </c>
      <c r="K8" s="25">
        <v>7455</v>
      </c>
      <c r="L8" s="25">
        <v>6285</v>
      </c>
      <c r="M8" s="25">
        <v>5791</v>
      </c>
      <c r="N8" s="49"/>
    </row>
    <row r="9" spans="1:18">
      <c r="A9" s="7" t="s">
        <v>2</v>
      </c>
      <c r="B9" s="25"/>
      <c r="C9" s="25">
        <v>9926</v>
      </c>
      <c r="D9" s="25">
        <v>8606</v>
      </c>
      <c r="E9" s="25">
        <v>10854</v>
      </c>
      <c r="F9" s="25">
        <v>10954</v>
      </c>
      <c r="G9" s="25">
        <v>10954</v>
      </c>
      <c r="H9" s="25">
        <v>7378</v>
      </c>
      <c r="I9" s="25">
        <v>8243</v>
      </c>
      <c r="J9" s="25">
        <v>9297</v>
      </c>
      <c r="K9" s="25">
        <v>9297</v>
      </c>
      <c r="L9" s="25">
        <v>8243</v>
      </c>
      <c r="M9" s="25">
        <v>9437</v>
      </c>
      <c r="N9" s="49"/>
    </row>
    <row r="10" spans="1:18">
      <c r="A10" s="7" t="s">
        <v>3</v>
      </c>
      <c r="B10" s="25"/>
      <c r="C10" s="25">
        <v>2512</v>
      </c>
      <c r="D10" s="25">
        <v>2521</v>
      </c>
      <c r="E10" s="25">
        <v>3053</v>
      </c>
      <c r="F10" s="25">
        <v>1674</v>
      </c>
      <c r="G10" s="25">
        <v>1674</v>
      </c>
      <c r="H10" s="25">
        <v>2825</v>
      </c>
      <c r="I10" s="25">
        <v>3357</v>
      </c>
      <c r="J10" s="25">
        <v>3094</v>
      </c>
      <c r="K10" s="25">
        <v>2825</v>
      </c>
      <c r="L10" s="25">
        <v>2825</v>
      </c>
      <c r="M10" s="25">
        <v>2825</v>
      </c>
      <c r="N10" s="49"/>
    </row>
    <row r="11" spans="1:18">
      <c r="A11" s="7" t="s">
        <v>4</v>
      </c>
      <c r="B11" s="25"/>
      <c r="C11" s="25">
        <v>6647</v>
      </c>
      <c r="D11" s="25">
        <v>3453</v>
      </c>
      <c r="E11" s="25">
        <v>4977</v>
      </c>
      <c r="F11" s="25">
        <v>3511</v>
      </c>
      <c r="G11" s="25">
        <v>3511</v>
      </c>
      <c r="H11" s="25">
        <v>3511</v>
      </c>
      <c r="I11" s="25">
        <v>4855</v>
      </c>
      <c r="J11" s="25">
        <v>6321</v>
      </c>
      <c r="K11" s="25">
        <v>5704</v>
      </c>
      <c r="L11" s="25">
        <v>4855</v>
      </c>
      <c r="M11" s="25">
        <v>4977</v>
      </c>
      <c r="N11" s="49"/>
    </row>
    <row r="12" spans="1:18">
      <c r="A12" s="7" t="s">
        <v>5</v>
      </c>
      <c r="B12" s="25"/>
      <c r="C12" s="25">
        <v>5214</v>
      </c>
      <c r="D12" s="25">
        <v>5821</v>
      </c>
      <c r="E12" s="25">
        <v>6724</v>
      </c>
      <c r="F12" s="25">
        <v>6685</v>
      </c>
      <c r="G12" s="25">
        <v>6099</v>
      </c>
      <c r="H12" s="25">
        <v>5961</v>
      </c>
      <c r="I12" s="25">
        <v>4368</v>
      </c>
      <c r="J12" s="25">
        <v>5092</v>
      </c>
      <c r="K12" s="25">
        <v>3965</v>
      </c>
      <c r="L12" s="25">
        <v>6453</v>
      </c>
      <c r="M12" s="25">
        <v>4368</v>
      </c>
      <c r="N12" s="49"/>
    </row>
    <row r="13" spans="1:18">
      <c r="A13" s="7" t="s">
        <v>6</v>
      </c>
      <c r="B13" s="25"/>
      <c r="C13" s="25">
        <v>13105</v>
      </c>
      <c r="D13" s="25">
        <v>9911</v>
      </c>
      <c r="E13" s="25">
        <v>12952</v>
      </c>
      <c r="F13" s="25">
        <v>11818</v>
      </c>
      <c r="G13" s="25">
        <v>13460</v>
      </c>
      <c r="H13" s="25">
        <v>11491</v>
      </c>
      <c r="I13" s="25">
        <v>11011</v>
      </c>
      <c r="J13" s="25">
        <v>11758</v>
      </c>
      <c r="K13" s="25">
        <v>11061</v>
      </c>
      <c r="L13" s="25">
        <v>11671</v>
      </c>
      <c r="M13" s="25">
        <v>10870</v>
      </c>
      <c r="N13" s="49"/>
    </row>
    <row r="14" spans="1:18">
      <c r="A14" s="7" t="s">
        <v>7</v>
      </c>
      <c r="B14" s="25"/>
      <c r="C14" s="25">
        <v>4921</v>
      </c>
      <c r="D14" s="25">
        <v>5467</v>
      </c>
      <c r="E14" s="25">
        <v>7435</v>
      </c>
      <c r="F14" s="25">
        <v>7435</v>
      </c>
      <c r="G14" s="25">
        <v>9591</v>
      </c>
      <c r="H14" s="25">
        <v>9661</v>
      </c>
      <c r="I14" s="25">
        <v>8583</v>
      </c>
      <c r="J14" s="25">
        <v>7184</v>
      </c>
      <c r="K14" s="25">
        <v>8583</v>
      </c>
      <c r="L14" s="25">
        <v>8583</v>
      </c>
      <c r="M14" s="25">
        <v>7184</v>
      </c>
      <c r="N14" s="49"/>
    </row>
    <row r="15" spans="1:18">
      <c r="A15" s="7" t="s">
        <v>8</v>
      </c>
      <c r="B15" s="25"/>
      <c r="C15" s="25">
        <v>6099</v>
      </c>
      <c r="D15" s="25">
        <v>5517</v>
      </c>
      <c r="E15" s="25">
        <v>6032</v>
      </c>
      <c r="F15" s="25">
        <v>6032</v>
      </c>
      <c r="G15" s="25">
        <v>6032</v>
      </c>
      <c r="H15" s="25">
        <v>6032</v>
      </c>
      <c r="I15" s="25">
        <v>7128</v>
      </c>
      <c r="J15" s="25">
        <v>4778</v>
      </c>
      <c r="K15" s="25">
        <v>5912</v>
      </c>
      <c r="L15" s="25">
        <v>5912</v>
      </c>
      <c r="M15" s="25">
        <v>4816</v>
      </c>
      <c r="N15" s="49"/>
    </row>
    <row r="16" spans="1:18">
      <c r="A16" s="7" t="s">
        <v>22</v>
      </c>
      <c r="B16" s="25"/>
      <c r="C16" s="25">
        <v>906</v>
      </c>
      <c r="D16" s="25"/>
      <c r="E16" s="25"/>
      <c r="F16" s="25"/>
      <c r="G16" s="25"/>
      <c r="H16" s="25"/>
      <c r="I16" s="25"/>
      <c r="J16" s="25"/>
      <c r="K16" s="25"/>
      <c r="L16" s="25"/>
      <c r="M16" s="25">
        <v>344</v>
      </c>
      <c r="N16" s="49"/>
    </row>
    <row r="17" spans="1:14">
      <c r="A17" s="7" t="s">
        <v>9</v>
      </c>
      <c r="B17" s="25"/>
      <c r="C17" s="25">
        <v>5916</v>
      </c>
      <c r="D17" s="25">
        <v>4567</v>
      </c>
      <c r="E17" s="25">
        <v>4567</v>
      </c>
      <c r="F17" s="25">
        <v>3600</v>
      </c>
      <c r="G17" s="25">
        <v>3600</v>
      </c>
      <c r="H17" s="25">
        <v>3600</v>
      </c>
      <c r="I17" s="25">
        <v>2563</v>
      </c>
      <c r="J17" s="25">
        <v>2959</v>
      </c>
      <c r="K17" s="25">
        <v>2959</v>
      </c>
      <c r="L17" s="25">
        <v>3288</v>
      </c>
      <c r="M17" s="25">
        <v>3288</v>
      </c>
      <c r="N17" s="49"/>
    </row>
    <row r="18" spans="1:14">
      <c r="A18" s="7" t="s">
        <v>10</v>
      </c>
      <c r="B18" s="25"/>
      <c r="C18" s="25">
        <v>5650</v>
      </c>
      <c r="D18" s="25">
        <v>5819</v>
      </c>
      <c r="E18" s="25">
        <v>6467</v>
      </c>
      <c r="F18" s="25">
        <v>6467</v>
      </c>
      <c r="G18" s="25">
        <v>6467</v>
      </c>
      <c r="H18" s="25">
        <v>6467</v>
      </c>
      <c r="I18" s="25">
        <v>6440</v>
      </c>
      <c r="J18" s="25">
        <v>6113</v>
      </c>
      <c r="K18" s="25">
        <v>5465</v>
      </c>
      <c r="L18" s="25">
        <v>5907</v>
      </c>
      <c r="M18" s="25">
        <v>6605</v>
      </c>
      <c r="N18" s="49"/>
    </row>
    <row r="19" spans="1:14">
      <c r="A19" s="7" t="s">
        <v>11</v>
      </c>
      <c r="B19" s="25"/>
      <c r="C19" s="25">
        <v>36292</v>
      </c>
      <c r="D19" s="25">
        <v>30056</v>
      </c>
      <c r="E19" s="25">
        <v>29367</v>
      </c>
      <c r="F19" s="25">
        <v>30791</v>
      </c>
      <c r="G19" s="25">
        <v>32493</v>
      </c>
      <c r="H19" s="25">
        <v>33965</v>
      </c>
      <c r="I19" s="25">
        <v>31469</v>
      </c>
      <c r="J19" s="25">
        <v>33297</v>
      </c>
      <c r="K19" s="25">
        <v>32905</v>
      </c>
      <c r="L19" s="25">
        <v>32237</v>
      </c>
      <c r="M19" s="25">
        <v>31603</v>
      </c>
      <c r="N19" s="49"/>
    </row>
    <row r="20" spans="1:14">
      <c r="A20" s="7" t="s">
        <v>12</v>
      </c>
      <c r="B20" s="25"/>
      <c r="C20" s="25">
        <v>4409</v>
      </c>
      <c r="D20" s="25">
        <v>1999</v>
      </c>
      <c r="E20" s="25">
        <v>2546</v>
      </c>
      <c r="F20" s="25">
        <v>2745</v>
      </c>
      <c r="G20" s="25">
        <v>2745</v>
      </c>
      <c r="H20" s="25">
        <v>3423</v>
      </c>
      <c r="I20" s="25">
        <v>3371</v>
      </c>
      <c r="J20" s="25">
        <v>6247</v>
      </c>
      <c r="K20" s="25">
        <v>5418</v>
      </c>
      <c r="L20" s="25">
        <v>5043</v>
      </c>
      <c r="M20" s="25">
        <v>4989</v>
      </c>
      <c r="N20" s="49"/>
    </row>
    <row r="21" spans="1:14">
      <c r="A21" s="7" t="s">
        <v>13</v>
      </c>
      <c r="B21" s="25"/>
      <c r="C21" s="25">
        <v>2204</v>
      </c>
      <c r="D21" s="25"/>
      <c r="E21" s="25">
        <v>2028</v>
      </c>
      <c r="F21" s="25">
        <v>647</v>
      </c>
      <c r="G21" s="25">
        <v>1342</v>
      </c>
      <c r="H21" s="25">
        <v>695</v>
      </c>
      <c r="I21" s="25">
        <v>695</v>
      </c>
      <c r="J21" s="25">
        <v>1342</v>
      </c>
      <c r="K21" s="25">
        <v>695</v>
      </c>
      <c r="L21" s="25">
        <v>695</v>
      </c>
      <c r="M21" s="25">
        <v>1342</v>
      </c>
      <c r="N21" s="49"/>
    </row>
    <row r="22" spans="1:14">
      <c r="A22" s="7" t="s">
        <v>14</v>
      </c>
      <c r="B22" s="25"/>
      <c r="C22" s="25">
        <v>9089</v>
      </c>
      <c r="D22" s="25">
        <v>10031</v>
      </c>
      <c r="E22" s="25">
        <v>10031</v>
      </c>
      <c r="F22" s="25">
        <v>10031</v>
      </c>
      <c r="G22" s="25">
        <v>10031</v>
      </c>
      <c r="H22" s="25">
        <v>10031</v>
      </c>
      <c r="I22" s="25">
        <v>10031</v>
      </c>
      <c r="J22" s="25">
        <v>10622</v>
      </c>
      <c r="K22" s="25">
        <v>9722</v>
      </c>
      <c r="L22" s="25">
        <v>9722</v>
      </c>
      <c r="M22" s="25">
        <v>10978</v>
      </c>
      <c r="N22" s="49"/>
    </row>
    <row r="23" spans="1:14">
      <c r="A23" s="7" t="s">
        <v>15</v>
      </c>
      <c r="B23" s="25"/>
      <c r="C23" s="25">
        <v>5256</v>
      </c>
      <c r="D23" s="25">
        <v>4374</v>
      </c>
      <c r="E23" s="25">
        <v>4374</v>
      </c>
      <c r="F23" s="25">
        <v>4374</v>
      </c>
      <c r="G23" s="25">
        <v>4687</v>
      </c>
      <c r="H23" s="25">
        <v>5300</v>
      </c>
      <c r="I23" s="25">
        <v>3576</v>
      </c>
      <c r="J23" s="25">
        <v>4770</v>
      </c>
      <c r="K23" s="25">
        <v>4977</v>
      </c>
      <c r="L23" s="25">
        <v>4332</v>
      </c>
      <c r="M23" s="25">
        <v>5641</v>
      </c>
      <c r="N23" s="49"/>
    </row>
    <row r="24" spans="1:14">
      <c r="A24" s="7" t="s">
        <v>16</v>
      </c>
      <c r="B24" s="25"/>
      <c r="C24" s="25">
        <v>9458</v>
      </c>
      <c r="D24" s="25">
        <v>8428</v>
      </c>
      <c r="E24" s="25">
        <v>10851</v>
      </c>
      <c r="F24" s="25">
        <v>10851</v>
      </c>
      <c r="G24" s="25">
        <v>10851</v>
      </c>
      <c r="H24" s="25">
        <v>10851</v>
      </c>
      <c r="I24" s="25">
        <v>10172</v>
      </c>
      <c r="J24" s="25">
        <v>10810</v>
      </c>
      <c r="K24" s="25">
        <v>10810</v>
      </c>
      <c r="L24" s="25">
        <v>10810</v>
      </c>
      <c r="M24" s="25">
        <v>10229</v>
      </c>
      <c r="N24" s="49"/>
    </row>
    <row r="25" spans="1:14">
      <c r="A25" s="7" t="s">
        <v>17</v>
      </c>
      <c r="B25" s="25"/>
      <c r="C25" s="25">
        <v>7563</v>
      </c>
      <c r="D25" s="25">
        <v>7543</v>
      </c>
      <c r="E25" s="25">
        <v>7701</v>
      </c>
      <c r="F25" s="25">
        <v>8248</v>
      </c>
      <c r="G25" s="25">
        <v>8343</v>
      </c>
      <c r="H25" s="25">
        <v>9753</v>
      </c>
      <c r="I25" s="25">
        <v>10427</v>
      </c>
      <c r="J25" s="25">
        <v>10872</v>
      </c>
      <c r="K25" s="25">
        <v>10947</v>
      </c>
      <c r="L25" s="25">
        <v>10877</v>
      </c>
      <c r="M25" s="25">
        <v>8964</v>
      </c>
      <c r="N25" s="49"/>
    </row>
    <row r="26" spans="1:14">
      <c r="A26" s="7" t="s">
        <v>18</v>
      </c>
      <c r="B26" s="25"/>
      <c r="C26" s="25">
        <v>5909</v>
      </c>
      <c r="D26" s="25">
        <v>6580</v>
      </c>
      <c r="E26" s="25">
        <v>5178</v>
      </c>
      <c r="F26" s="25">
        <v>7748</v>
      </c>
      <c r="G26" s="25">
        <v>3813</v>
      </c>
      <c r="H26" s="25">
        <v>3813</v>
      </c>
      <c r="I26" s="25">
        <v>1774</v>
      </c>
      <c r="J26" s="25">
        <v>1774</v>
      </c>
      <c r="K26" s="25">
        <v>1774</v>
      </c>
      <c r="L26" s="25">
        <v>3796</v>
      </c>
      <c r="M26" s="25">
        <v>4847</v>
      </c>
      <c r="N26" s="49"/>
    </row>
    <row r="27" spans="1:14">
      <c r="A27" s="7" t="s">
        <v>19</v>
      </c>
      <c r="B27" s="25"/>
      <c r="C27" s="25">
        <v>4414</v>
      </c>
      <c r="D27" s="25">
        <v>3512</v>
      </c>
      <c r="E27" s="25">
        <v>5023</v>
      </c>
      <c r="F27" s="25">
        <v>4405</v>
      </c>
      <c r="G27" s="25">
        <v>4956</v>
      </c>
      <c r="H27" s="25">
        <v>4956</v>
      </c>
      <c r="I27" s="25">
        <v>4691</v>
      </c>
      <c r="J27" s="25">
        <v>4629</v>
      </c>
      <c r="K27" s="25">
        <v>4629</v>
      </c>
      <c r="L27" s="25">
        <v>3655</v>
      </c>
      <c r="M27" s="25">
        <v>6340</v>
      </c>
      <c r="N27" s="49"/>
    </row>
    <row r="28" spans="1:14">
      <c r="A28" s="7" t="s">
        <v>20</v>
      </c>
      <c r="B28" s="25"/>
      <c r="C28" s="25">
        <v>14009</v>
      </c>
      <c r="D28" s="25">
        <v>13823</v>
      </c>
      <c r="E28" s="25">
        <v>14395</v>
      </c>
      <c r="F28" s="25">
        <v>13267</v>
      </c>
      <c r="G28" s="25">
        <v>13702</v>
      </c>
      <c r="H28" s="25">
        <v>14593</v>
      </c>
      <c r="I28" s="25">
        <v>15203</v>
      </c>
      <c r="J28" s="25">
        <v>15203</v>
      </c>
      <c r="K28" s="25">
        <v>13463</v>
      </c>
      <c r="L28" s="25">
        <v>13413</v>
      </c>
      <c r="M28" s="25">
        <v>12390</v>
      </c>
      <c r="N28" s="49"/>
    </row>
    <row r="29" spans="1:14">
      <c r="A29" s="7" t="s">
        <v>21</v>
      </c>
      <c r="B29" s="25"/>
      <c r="C29" s="25">
        <v>19973</v>
      </c>
      <c r="D29" s="25">
        <v>22450</v>
      </c>
      <c r="E29" s="25">
        <v>23121</v>
      </c>
      <c r="F29" s="25">
        <v>23695</v>
      </c>
      <c r="G29" s="25">
        <v>23350</v>
      </c>
      <c r="H29" s="25">
        <v>24209</v>
      </c>
      <c r="I29" s="25">
        <v>23663</v>
      </c>
      <c r="J29" s="25">
        <v>20770</v>
      </c>
      <c r="K29" s="25">
        <v>24435</v>
      </c>
      <c r="L29" s="25">
        <v>24706</v>
      </c>
      <c r="M29" s="25">
        <v>26401</v>
      </c>
      <c r="N29" s="49"/>
    </row>
    <row r="30" spans="1:14" s="51" customFormat="1">
      <c r="A30" s="52" t="s">
        <v>0</v>
      </c>
      <c r="B30" s="53"/>
      <c r="C30" s="53">
        <f t="shared" ref="C30:K30" si="0">SUM(C8:C29)</f>
        <v>185816</v>
      </c>
      <c r="D30" s="53">
        <f t="shared" si="0"/>
        <v>166169</v>
      </c>
      <c r="E30" s="53">
        <f t="shared" si="0"/>
        <v>183961</v>
      </c>
      <c r="F30" s="53">
        <f t="shared" si="0"/>
        <v>180722</v>
      </c>
      <c r="G30" s="53">
        <f t="shared" si="0"/>
        <v>184645</v>
      </c>
      <c r="H30" s="53">
        <f t="shared" si="0"/>
        <v>186035</v>
      </c>
      <c r="I30" s="53">
        <f t="shared" si="0"/>
        <v>179075</v>
      </c>
      <c r="J30" s="53">
        <f t="shared" si="0"/>
        <v>186116</v>
      </c>
      <c r="K30" s="53">
        <f t="shared" si="0"/>
        <v>183001</v>
      </c>
      <c r="L30" s="53">
        <f t="shared" ref="L30:M30" si="1">SUM(L8:L29)</f>
        <v>183308</v>
      </c>
      <c r="M30" s="53">
        <f t="shared" si="1"/>
        <v>184229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6.85546875" style="50" bestFit="1" customWidth="1"/>
    <col min="12" max="13" width="6.85546875" style="50" customWidth="1"/>
    <col min="14" max="14" width="6.8554687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79</v>
      </c>
    </row>
    <row r="6" spans="1:18" ht="3" customHeight="1"/>
    <row r="7" spans="1:18" s="51" customFormat="1">
      <c r="A7" s="12"/>
      <c r="B7" s="13"/>
      <c r="C7" s="13" t="s">
        <v>55</v>
      </c>
      <c r="D7" s="13" t="s">
        <v>56</v>
      </c>
      <c r="E7" s="13" t="s">
        <v>57</v>
      </c>
      <c r="F7" s="13" t="s">
        <v>58</v>
      </c>
      <c r="G7" s="13" t="s">
        <v>59</v>
      </c>
      <c r="H7" s="13" t="s">
        <v>60</v>
      </c>
      <c r="I7" s="13" t="s">
        <v>61</v>
      </c>
      <c r="J7" s="13" t="s">
        <v>62</v>
      </c>
      <c r="K7" s="13" t="s">
        <v>63</v>
      </c>
      <c r="L7" s="13" t="s">
        <v>99</v>
      </c>
      <c r="M7" s="13" t="s">
        <v>102</v>
      </c>
    </row>
    <row r="8" spans="1:18">
      <c r="A8" s="7" t="s">
        <v>1</v>
      </c>
      <c r="B8" s="28"/>
      <c r="C8" s="28">
        <v>56672</v>
      </c>
      <c r="D8" s="28">
        <v>56475</v>
      </c>
      <c r="E8" s="28">
        <v>56365</v>
      </c>
      <c r="F8" s="28">
        <v>55014</v>
      </c>
      <c r="G8" s="28">
        <v>71046</v>
      </c>
      <c r="H8" s="28">
        <v>74816</v>
      </c>
      <c r="I8" s="28">
        <v>73738</v>
      </c>
      <c r="J8" s="28">
        <v>78296</v>
      </c>
      <c r="K8" s="28">
        <v>76256</v>
      </c>
      <c r="L8" s="28">
        <v>69290</v>
      </c>
      <c r="M8" s="28">
        <v>58773</v>
      </c>
      <c r="N8" s="49"/>
      <c r="O8" s="54"/>
      <c r="P8" s="54"/>
    </row>
    <row r="9" spans="1:18">
      <c r="A9" s="7" t="s">
        <v>2</v>
      </c>
      <c r="B9" s="28"/>
      <c r="C9" s="28">
        <v>83863</v>
      </c>
      <c r="D9" s="28">
        <v>79878</v>
      </c>
      <c r="E9" s="28">
        <v>93044</v>
      </c>
      <c r="F9" s="28">
        <v>95547</v>
      </c>
      <c r="G9" s="28">
        <v>98864</v>
      </c>
      <c r="H9" s="28">
        <v>67313</v>
      </c>
      <c r="I9" s="28">
        <v>72195</v>
      </c>
      <c r="J9" s="28">
        <v>76690</v>
      </c>
      <c r="K9" s="28">
        <v>76701</v>
      </c>
      <c r="L9" s="28">
        <v>74340</v>
      </c>
      <c r="M9" s="28">
        <v>78517</v>
      </c>
      <c r="N9" s="49"/>
    </row>
    <row r="10" spans="1:18">
      <c r="A10" s="7" t="s">
        <v>3</v>
      </c>
      <c r="B10" s="28"/>
      <c r="C10" s="28">
        <v>15260</v>
      </c>
      <c r="D10" s="28">
        <v>20617</v>
      </c>
      <c r="E10" s="28">
        <v>23410</v>
      </c>
      <c r="F10" s="28">
        <v>14027</v>
      </c>
      <c r="G10" s="28">
        <v>14442</v>
      </c>
      <c r="H10" s="28">
        <v>20067</v>
      </c>
      <c r="I10" s="28">
        <v>26223</v>
      </c>
      <c r="J10" s="28">
        <v>27578</v>
      </c>
      <c r="K10" s="28">
        <v>24731</v>
      </c>
      <c r="L10" s="28">
        <v>24960</v>
      </c>
      <c r="M10" s="28">
        <v>25294</v>
      </c>
      <c r="N10" s="49"/>
    </row>
    <row r="11" spans="1:18">
      <c r="A11" s="7" t="s">
        <v>4</v>
      </c>
      <c r="B11" s="28"/>
      <c r="C11" s="28">
        <v>32153</v>
      </c>
      <c r="D11" s="28">
        <v>17395</v>
      </c>
      <c r="E11" s="28">
        <v>22278</v>
      </c>
      <c r="F11" s="28">
        <v>19104</v>
      </c>
      <c r="G11" s="28">
        <v>19507</v>
      </c>
      <c r="H11" s="28">
        <v>19400</v>
      </c>
      <c r="I11" s="28">
        <v>29814</v>
      </c>
      <c r="J11" s="28">
        <v>36069</v>
      </c>
      <c r="K11" s="28">
        <v>33926</v>
      </c>
      <c r="L11" s="28">
        <v>31269</v>
      </c>
      <c r="M11" s="28">
        <v>24941</v>
      </c>
      <c r="N11" s="49"/>
    </row>
    <row r="12" spans="1:18">
      <c r="A12" s="7" t="s">
        <v>5</v>
      </c>
      <c r="B12" s="28"/>
      <c r="C12" s="28">
        <v>42431</v>
      </c>
      <c r="D12" s="28">
        <v>50021</v>
      </c>
      <c r="E12" s="28">
        <v>53187</v>
      </c>
      <c r="F12" s="28">
        <v>45747</v>
      </c>
      <c r="G12" s="28">
        <v>55765</v>
      </c>
      <c r="H12" s="28">
        <v>53714</v>
      </c>
      <c r="I12" s="28">
        <v>42031</v>
      </c>
      <c r="J12" s="28">
        <v>46861</v>
      </c>
      <c r="K12" s="28">
        <v>38816</v>
      </c>
      <c r="L12" s="28">
        <v>61761</v>
      </c>
      <c r="M12" s="28">
        <v>47873</v>
      </c>
      <c r="N12" s="49"/>
    </row>
    <row r="13" spans="1:18">
      <c r="A13" s="7" t="s">
        <v>6</v>
      </c>
      <c r="B13" s="28"/>
      <c r="C13" s="28">
        <v>67424</v>
      </c>
      <c r="D13" s="28">
        <v>64618</v>
      </c>
      <c r="E13" s="28">
        <v>82335</v>
      </c>
      <c r="F13" s="28">
        <v>80554</v>
      </c>
      <c r="G13" s="28">
        <v>92535</v>
      </c>
      <c r="H13" s="28">
        <v>80498</v>
      </c>
      <c r="I13" s="28">
        <v>79950</v>
      </c>
      <c r="J13" s="28">
        <v>86852</v>
      </c>
      <c r="K13" s="28">
        <v>85250</v>
      </c>
      <c r="L13" s="28">
        <v>87246</v>
      </c>
      <c r="M13" s="28">
        <v>83230</v>
      </c>
      <c r="N13" s="49"/>
    </row>
    <row r="14" spans="1:18">
      <c r="A14" s="7" t="s">
        <v>7</v>
      </c>
      <c r="B14" s="28"/>
      <c r="C14" s="28">
        <v>44844</v>
      </c>
      <c r="D14" s="28">
        <v>48176</v>
      </c>
      <c r="E14" s="28">
        <v>64472</v>
      </c>
      <c r="F14" s="28">
        <v>60863</v>
      </c>
      <c r="G14" s="28">
        <v>68268</v>
      </c>
      <c r="H14" s="28">
        <v>79939</v>
      </c>
      <c r="I14" s="28">
        <v>69101</v>
      </c>
      <c r="J14" s="28">
        <v>60385</v>
      </c>
      <c r="K14" s="28">
        <v>71786</v>
      </c>
      <c r="L14" s="28">
        <v>71399</v>
      </c>
      <c r="M14" s="28">
        <v>62238</v>
      </c>
      <c r="N14" s="49"/>
    </row>
    <row r="15" spans="1:18">
      <c r="A15" s="7" t="s">
        <v>8</v>
      </c>
      <c r="B15" s="28"/>
      <c r="C15" s="28">
        <v>43037</v>
      </c>
      <c r="D15" s="28">
        <v>42864</v>
      </c>
      <c r="E15" s="28">
        <v>45771</v>
      </c>
      <c r="F15" s="28">
        <v>47778</v>
      </c>
      <c r="G15" s="28">
        <v>43922</v>
      </c>
      <c r="H15" s="28">
        <v>40691</v>
      </c>
      <c r="I15" s="28">
        <v>45599</v>
      </c>
      <c r="J15" s="28">
        <v>41482</v>
      </c>
      <c r="K15" s="28">
        <v>44539</v>
      </c>
      <c r="L15" s="28">
        <v>51911</v>
      </c>
      <c r="M15" s="28">
        <v>45483</v>
      </c>
      <c r="N15" s="49"/>
    </row>
    <row r="16" spans="1:18">
      <c r="A16" s="7" t="s">
        <v>22</v>
      </c>
      <c r="B16" s="28"/>
      <c r="C16" s="28">
        <v>2908</v>
      </c>
      <c r="D16" s="28"/>
      <c r="E16" s="28"/>
      <c r="F16" s="28"/>
      <c r="G16" s="28"/>
      <c r="H16" s="28"/>
      <c r="I16" s="28"/>
      <c r="J16" s="28"/>
      <c r="K16" s="28"/>
      <c r="L16" s="28"/>
      <c r="M16" s="28">
        <v>2638</v>
      </c>
      <c r="N16" s="49"/>
    </row>
    <row r="17" spans="1:14">
      <c r="A17" s="7" t="s">
        <v>9</v>
      </c>
      <c r="B17" s="28"/>
      <c r="C17" s="28">
        <v>45333</v>
      </c>
      <c r="D17" s="28">
        <v>31386</v>
      </c>
      <c r="E17" s="28">
        <v>38042</v>
      </c>
      <c r="F17" s="28">
        <v>29440</v>
      </c>
      <c r="G17" s="28">
        <v>29745</v>
      </c>
      <c r="H17" s="28">
        <v>29881</v>
      </c>
      <c r="I17" s="28">
        <v>22435</v>
      </c>
      <c r="J17" s="28">
        <v>24543</v>
      </c>
      <c r="K17" s="28">
        <v>25989</v>
      </c>
      <c r="L17" s="28">
        <v>26191</v>
      </c>
      <c r="M17" s="28">
        <v>30009</v>
      </c>
      <c r="N17" s="49"/>
    </row>
    <row r="18" spans="1:14">
      <c r="A18" s="7" t="s">
        <v>10</v>
      </c>
      <c r="B18" s="28"/>
      <c r="C18" s="28">
        <v>44874</v>
      </c>
      <c r="D18" s="28">
        <v>41458</v>
      </c>
      <c r="E18" s="28">
        <v>43352</v>
      </c>
      <c r="F18" s="28">
        <v>42908</v>
      </c>
      <c r="G18" s="28">
        <v>42629</v>
      </c>
      <c r="H18" s="28">
        <v>42408</v>
      </c>
      <c r="I18" s="28">
        <v>40223</v>
      </c>
      <c r="J18" s="28">
        <v>38690</v>
      </c>
      <c r="K18" s="28">
        <v>35098</v>
      </c>
      <c r="L18" s="28">
        <v>42374</v>
      </c>
      <c r="M18" s="28">
        <v>47241</v>
      </c>
      <c r="N18" s="49"/>
    </row>
    <row r="19" spans="1:14">
      <c r="A19" s="7" t="s">
        <v>11</v>
      </c>
      <c r="B19" s="28"/>
      <c r="C19" s="28">
        <v>308338</v>
      </c>
      <c r="D19" s="28">
        <v>286113</v>
      </c>
      <c r="E19" s="28">
        <v>281020</v>
      </c>
      <c r="F19" s="28">
        <v>293741</v>
      </c>
      <c r="G19" s="28">
        <v>319282.73918155109</v>
      </c>
      <c r="H19" s="28">
        <v>332469</v>
      </c>
      <c r="I19" s="28">
        <v>297888.62523051637</v>
      </c>
      <c r="J19" s="28">
        <v>323068</v>
      </c>
      <c r="K19" s="28">
        <v>318763.59068890696</v>
      </c>
      <c r="L19" s="28">
        <v>310206</v>
      </c>
      <c r="M19" s="28">
        <v>302528</v>
      </c>
      <c r="N19" s="49"/>
    </row>
    <row r="20" spans="1:14">
      <c r="A20" s="7" t="s">
        <v>12</v>
      </c>
      <c r="B20" s="28"/>
      <c r="C20" s="28">
        <v>41859</v>
      </c>
      <c r="D20" s="28">
        <v>23738</v>
      </c>
      <c r="E20" s="28">
        <v>28300</v>
      </c>
      <c r="F20" s="28">
        <v>30029</v>
      </c>
      <c r="G20" s="28">
        <v>31226</v>
      </c>
      <c r="H20" s="28">
        <v>33568</v>
      </c>
      <c r="I20" s="28">
        <v>41952</v>
      </c>
      <c r="J20" s="28">
        <v>67995</v>
      </c>
      <c r="K20" s="28">
        <v>62285</v>
      </c>
      <c r="L20" s="28">
        <v>61948</v>
      </c>
      <c r="M20" s="28">
        <v>56777</v>
      </c>
      <c r="N20" s="49"/>
    </row>
    <row r="21" spans="1:14">
      <c r="A21" s="7" t="s">
        <v>13</v>
      </c>
      <c r="B21" s="28"/>
      <c r="C21" s="28">
        <v>10120</v>
      </c>
      <c r="D21" s="28"/>
      <c r="E21" s="28">
        <v>10418</v>
      </c>
      <c r="F21" s="28">
        <v>3703</v>
      </c>
      <c r="G21" s="28">
        <v>7524</v>
      </c>
      <c r="H21" s="28">
        <v>3758</v>
      </c>
      <c r="I21" s="28">
        <v>3796</v>
      </c>
      <c r="J21" s="28">
        <v>7659</v>
      </c>
      <c r="K21" s="28">
        <v>3894</v>
      </c>
      <c r="L21" s="28">
        <v>4036</v>
      </c>
      <c r="M21" s="28">
        <v>10467</v>
      </c>
      <c r="N21" s="49"/>
    </row>
    <row r="22" spans="1:14">
      <c r="A22" s="7" t="s">
        <v>14</v>
      </c>
      <c r="B22" s="28"/>
      <c r="C22" s="28">
        <v>67947</v>
      </c>
      <c r="D22" s="28">
        <v>68954</v>
      </c>
      <c r="E22" s="28">
        <v>72307</v>
      </c>
      <c r="F22" s="28">
        <v>73182</v>
      </c>
      <c r="G22" s="28">
        <v>74415</v>
      </c>
      <c r="H22" s="28">
        <v>74246</v>
      </c>
      <c r="I22" s="28">
        <v>73749</v>
      </c>
      <c r="J22" s="28">
        <v>76370</v>
      </c>
      <c r="K22" s="28">
        <v>75576</v>
      </c>
      <c r="L22" s="28">
        <v>75983</v>
      </c>
      <c r="M22" s="28">
        <v>83185</v>
      </c>
      <c r="N22" s="49"/>
    </row>
    <row r="23" spans="1:14">
      <c r="A23" s="7" t="s">
        <v>15</v>
      </c>
      <c r="B23" s="28"/>
      <c r="C23" s="28">
        <v>41728</v>
      </c>
      <c r="D23" s="28">
        <v>34318</v>
      </c>
      <c r="E23" s="28">
        <v>36818</v>
      </c>
      <c r="F23" s="28">
        <v>38073</v>
      </c>
      <c r="G23" s="28">
        <v>37984</v>
      </c>
      <c r="H23" s="28">
        <v>43129</v>
      </c>
      <c r="I23" s="28">
        <v>32538</v>
      </c>
      <c r="J23" s="28">
        <v>43059</v>
      </c>
      <c r="K23" s="28">
        <v>45320</v>
      </c>
      <c r="L23" s="28">
        <v>38919</v>
      </c>
      <c r="M23" s="28">
        <v>58053</v>
      </c>
      <c r="N23" s="49"/>
    </row>
    <row r="24" spans="1:14">
      <c r="A24" s="7" t="s">
        <v>16</v>
      </c>
      <c r="B24" s="28"/>
      <c r="C24" s="28">
        <v>85086</v>
      </c>
      <c r="D24" s="28">
        <v>84529</v>
      </c>
      <c r="E24" s="28">
        <v>104139</v>
      </c>
      <c r="F24" s="28">
        <v>107156</v>
      </c>
      <c r="G24" s="28">
        <v>108441</v>
      </c>
      <c r="H24" s="28">
        <v>104604</v>
      </c>
      <c r="I24" s="28">
        <v>98744</v>
      </c>
      <c r="J24" s="28">
        <v>105053</v>
      </c>
      <c r="K24" s="28">
        <v>109044</v>
      </c>
      <c r="L24" s="28">
        <v>105729</v>
      </c>
      <c r="M24" s="28">
        <v>96928</v>
      </c>
      <c r="N24" s="49"/>
    </row>
    <row r="25" spans="1:14">
      <c r="A25" s="7" t="s">
        <v>17</v>
      </c>
      <c r="B25" s="28"/>
      <c r="C25" s="28">
        <v>63390</v>
      </c>
      <c r="D25" s="28">
        <v>61278</v>
      </c>
      <c r="E25" s="28">
        <v>63464</v>
      </c>
      <c r="F25" s="28">
        <v>72349</v>
      </c>
      <c r="G25" s="28">
        <v>75928</v>
      </c>
      <c r="H25" s="28">
        <v>80400</v>
      </c>
      <c r="I25" s="28">
        <v>95414</v>
      </c>
      <c r="J25" s="28">
        <v>100988</v>
      </c>
      <c r="K25" s="28">
        <v>104857</v>
      </c>
      <c r="L25" s="28">
        <v>101477</v>
      </c>
      <c r="M25" s="28">
        <v>77267</v>
      </c>
      <c r="N25" s="49"/>
    </row>
    <row r="26" spans="1:14">
      <c r="A26" s="7" t="s">
        <v>18</v>
      </c>
      <c r="B26" s="28"/>
      <c r="C26" s="28">
        <v>35641</v>
      </c>
      <c r="D26" s="28">
        <v>45927</v>
      </c>
      <c r="E26" s="28">
        <v>33658</v>
      </c>
      <c r="F26" s="28">
        <v>53860</v>
      </c>
      <c r="G26" s="28">
        <v>24676</v>
      </c>
      <c r="H26" s="28">
        <v>25318</v>
      </c>
      <c r="I26" s="28">
        <v>11657</v>
      </c>
      <c r="J26" s="28">
        <v>11857</v>
      </c>
      <c r="K26" s="28">
        <v>12533</v>
      </c>
      <c r="L26" s="28">
        <v>28327</v>
      </c>
      <c r="M26" s="28">
        <v>34345</v>
      </c>
      <c r="N26" s="49"/>
    </row>
    <row r="27" spans="1:14">
      <c r="A27" s="7" t="s">
        <v>19</v>
      </c>
      <c r="B27" s="28"/>
      <c r="C27" s="28">
        <v>30258</v>
      </c>
      <c r="D27" s="28">
        <v>25141</v>
      </c>
      <c r="E27" s="28">
        <v>33660</v>
      </c>
      <c r="F27" s="28">
        <v>34669</v>
      </c>
      <c r="G27" s="28">
        <v>38048</v>
      </c>
      <c r="H27" s="28">
        <v>38276</v>
      </c>
      <c r="I27" s="28">
        <v>30662</v>
      </c>
      <c r="J27" s="28">
        <v>33928</v>
      </c>
      <c r="K27" s="28">
        <v>34248</v>
      </c>
      <c r="L27" s="28">
        <v>29142</v>
      </c>
      <c r="M27" s="28">
        <v>50740</v>
      </c>
      <c r="N27" s="49"/>
    </row>
    <row r="28" spans="1:14">
      <c r="A28" s="7" t="s">
        <v>20</v>
      </c>
      <c r="B28" s="28"/>
      <c r="C28" s="28">
        <v>122375</v>
      </c>
      <c r="D28" s="28">
        <v>129905</v>
      </c>
      <c r="E28" s="28">
        <v>134991</v>
      </c>
      <c r="F28" s="28">
        <v>127665</v>
      </c>
      <c r="G28" s="28">
        <v>139593</v>
      </c>
      <c r="H28" s="28">
        <v>146237</v>
      </c>
      <c r="I28" s="28">
        <v>146665</v>
      </c>
      <c r="J28" s="28">
        <v>153389</v>
      </c>
      <c r="K28" s="28">
        <v>139594</v>
      </c>
      <c r="L28" s="28">
        <v>142933</v>
      </c>
      <c r="M28" s="28">
        <v>134350</v>
      </c>
      <c r="N28" s="49"/>
    </row>
    <row r="29" spans="1:14">
      <c r="A29" s="7" t="s">
        <v>21</v>
      </c>
      <c r="B29" s="28"/>
      <c r="C29" s="28">
        <v>140914</v>
      </c>
      <c r="D29" s="28">
        <v>184501</v>
      </c>
      <c r="E29" s="28">
        <v>167488</v>
      </c>
      <c r="F29" s="28">
        <v>178802</v>
      </c>
      <c r="G29" s="28">
        <v>175756</v>
      </c>
      <c r="H29" s="28">
        <v>189755</v>
      </c>
      <c r="I29" s="28">
        <v>180834</v>
      </c>
      <c r="J29" s="28">
        <v>170074</v>
      </c>
      <c r="K29" s="28">
        <v>200075</v>
      </c>
      <c r="L29" s="28">
        <v>209112</v>
      </c>
      <c r="M29" s="28">
        <v>222646</v>
      </c>
      <c r="N29" s="49"/>
    </row>
    <row r="30" spans="1:14" s="51" customFormat="1">
      <c r="A30" s="52" t="s">
        <v>0</v>
      </c>
      <c r="B30" s="55"/>
      <c r="C30" s="55">
        <f t="shared" ref="C30:K30" si="0">SUM(C8:C29)</f>
        <v>1426455</v>
      </c>
      <c r="D30" s="55">
        <f t="shared" si="0"/>
        <v>1397292</v>
      </c>
      <c r="E30" s="55">
        <f t="shared" si="0"/>
        <v>1488519</v>
      </c>
      <c r="F30" s="55">
        <f t="shared" si="0"/>
        <v>1504211</v>
      </c>
      <c r="G30" s="55">
        <f t="shared" si="0"/>
        <v>1569596.7391815512</v>
      </c>
      <c r="H30" s="55">
        <f t="shared" si="0"/>
        <v>1580487</v>
      </c>
      <c r="I30" s="55">
        <f t="shared" si="0"/>
        <v>1515208.6252305163</v>
      </c>
      <c r="J30" s="55">
        <f t="shared" si="0"/>
        <v>1610886</v>
      </c>
      <c r="K30" s="55">
        <f t="shared" si="0"/>
        <v>1619281.5906889071</v>
      </c>
      <c r="L30" s="55">
        <f t="shared" ref="L30:M30" si="1">SUM(L8:L29)</f>
        <v>1648553</v>
      </c>
      <c r="M30" s="55">
        <f t="shared" si="1"/>
        <v>1633523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42578125" style="50" bestFit="1" customWidth="1"/>
    <col min="12" max="13" width="5.42578125" style="50" customWidth="1"/>
    <col min="14" max="14" width="6.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78</v>
      </c>
    </row>
    <row r="6" spans="1:18" ht="3" customHeight="1"/>
    <row r="7" spans="1:18" s="51" customFormat="1">
      <c r="A7" s="12"/>
      <c r="B7" s="13"/>
      <c r="C7" s="13" t="s">
        <v>55</v>
      </c>
      <c r="D7" s="13" t="s">
        <v>56</v>
      </c>
      <c r="E7" s="13" t="s">
        <v>57</v>
      </c>
      <c r="F7" s="13" t="s">
        <v>58</v>
      </c>
      <c r="G7" s="13" t="s">
        <v>59</v>
      </c>
      <c r="H7" s="13" t="s">
        <v>60</v>
      </c>
      <c r="I7" s="13" t="s">
        <v>61</v>
      </c>
      <c r="J7" s="13" t="s">
        <v>62</v>
      </c>
      <c r="K7" s="13" t="s">
        <v>63</v>
      </c>
      <c r="L7" s="13" t="s">
        <v>99</v>
      </c>
      <c r="M7" s="13" t="s">
        <v>102</v>
      </c>
    </row>
    <row r="8" spans="1:18">
      <c r="A8" s="7" t="s">
        <v>1</v>
      </c>
      <c r="B8" s="26"/>
      <c r="C8" s="26">
        <v>1547863</v>
      </c>
      <c r="D8" s="26">
        <v>1346719</v>
      </c>
      <c r="E8" s="26">
        <v>1380033</v>
      </c>
      <c r="F8" s="26">
        <v>1114901</v>
      </c>
      <c r="G8" s="26">
        <v>1288875</v>
      </c>
      <c r="H8" s="26">
        <v>1421781</v>
      </c>
      <c r="I8" s="26">
        <v>1377280</v>
      </c>
      <c r="J8" s="26">
        <v>1548508</v>
      </c>
      <c r="K8" s="26">
        <v>1308093</v>
      </c>
      <c r="L8" s="26">
        <v>1105721</v>
      </c>
      <c r="M8" s="26">
        <v>1220034</v>
      </c>
      <c r="N8" s="49"/>
      <c r="O8" s="56"/>
      <c r="P8" s="56"/>
    </row>
    <row r="9" spans="1:18">
      <c r="A9" s="7" t="s">
        <v>2</v>
      </c>
      <c r="B9" s="26"/>
      <c r="C9" s="26">
        <v>2404114</v>
      </c>
      <c r="D9" s="26">
        <v>1998437</v>
      </c>
      <c r="E9" s="26">
        <v>2480510</v>
      </c>
      <c r="F9" s="26">
        <v>2415261</v>
      </c>
      <c r="G9" s="26">
        <v>2485462</v>
      </c>
      <c r="H9" s="26">
        <v>1855655</v>
      </c>
      <c r="I9" s="26">
        <v>2067667</v>
      </c>
      <c r="J9" s="26">
        <v>2303266</v>
      </c>
      <c r="K9" s="26">
        <v>2121453</v>
      </c>
      <c r="L9" s="26">
        <v>1935647</v>
      </c>
      <c r="M9" s="26">
        <v>2104307</v>
      </c>
      <c r="N9" s="49"/>
    </row>
    <row r="10" spans="1:18">
      <c r="A10" s="7" t="s">
        <v>3</v>
      </c>
      <c r="B10" s="26"/>
      <c r="C10" s="26">
        <v>403649</v>
      </c>
      <c r="D10" s="26">
        <v>417513</v>
      </c>
      <c r="E10" s="26">
        <v>574001</v>
      </c>
      <c r="F10" s="26">
        <v>373159</v>
      </c>
      <c r="G10" s="26">
        <v>376481</v>
      </c>
      <c r="H10" s="26">
        <v>582934</v>
      </c>
      <c r="I10" s="26">
        <v>752955</v>
      </c>
      <c r="J10" s="26">
        <v>779443</v>
      </c>
      <c r="K10" s="26">
        <v>658995</v>
      </c>
      <c r="L10" s="26">
        <v>625888</v>
      </c>
      <c r="M10" s="26">
        <v>693494</v>
      </c>
      <c r="N10" s="49"/>
    </row>
    <row r="11" spans="1:18">
      <c r="A11" s="7" t="s">
        <v>4</v>
      </c>
      <c r="B11" s="26"/>
      <c r="C11" s="26">
        <v>994507</v>
      </c>
      <c r="D11" s="26">
        <v>542200</v>
      </c>
      <c r="E11" s="26">
        <v>770943</v>
      </c>
      <c r="F11" s="26">
        <v>560392</v>
      </c>
      <c r="G11" s="26">
        <v>596507</v>
      </c>
      <c r="H11" s="26">
        <v>588728</v>
      </c>
      <c r="I11" s="26">
        <v>827712</v>
      </c>
      <c r="J11" s="26">
        <v>1130795</v>
      </c>
      <c r="K11" s="26">
        <v>962568</v>
      </c>
      <c r="L11" s="26">
        <v>796654</v>
      </c>
      <c r="M11" s="26">
        <v>759217</v>
      </c>
      <c r="N11" s="49"/>
    </row>
    <row r="12" spans="1:18">
      <c r="A12" s="7" t="s">
        <v>5</v>
      </c>
      <c r="B12" s="26"/>
      <c r="C12" s="26">
        <v>1051990</v>
      </c>
      <c r="D12" s="26">
        <v>1032971</v>
      </c>
      <c r="E12" s="26">
        <v>1275815</v>
      </c>
      <c r="F12" s="26">
        <v>1065091</v>
      </c>
      <c r="G12" s="26">
        <v>1099174</v>
      </c>
      <c r="H12" s="26">
        <v>1148221</v>
      </c>
      <c r="I12" s="26">
        <v>778523</v>
      </c>
      <c r="J12" s="26">
        <v>842559</v>
      </c>
      <c r="K12" s="26">
        <v>632033</v>
      </c>
      <c r="L12" s="26">
        <v>1113554</v>
      </c>
      <c r="M12" s="26">
        <v>784969</v>
      </c>
      <c r="N12" s="49"/>
    </row>
    <row r="13" spans="1:18">
      <c r="A13" s="7" t="s">
        <v>6</v>
      </c>
      <c r="B13" s="26"/>
      <c r="C13" s="26">
        <v>2485235</v>
      </c>
      <c r="D13" s="26">
        <v>1782681</v>
      </c>
      <c r="E13" s="26">
        <v>2330885</v>
      </c>
      <c r="F13" s="26">
        <v>2132039</v>
      </c>
      <c r="G13" s="26">
        <v>2495765</v>
      </c>
      <c r="H13" s="26">
        <v>2169916</v>
      </c>
      <c r="I13" s="26">
        <v>2202186</v>
      </c>
      <c r="J13" s="26">
        <v>2556791</v>
      </c>
      <c r="K13" s="26">
        <v>2269246</v>
      </c>
      <c r="L13" s="26">
        <v>1963359</v>
      </c>
      <c r="M13" s="26">
        <v>2029709</v>
      </c>
      <c r="N13" s="49"/>
    </row>
    <row r="14" spans="1:18">
      <c r="A14" s="7" t="s">
        <v>7</v>
      </c>
      <c r="B14" s="26"/>
      <c r="C14" s="26">
        <v>1061530</v>
      </c>
      <c r="D14" s="26">
        <v>1006528</v>
      </c>
      <c r="E14" s="26">
        <v>1370011</v>
      </c>
      <c r="F14" s="26">
        <v>1309946</v>
      </c>
      <c r="G14" s="26">
        <v>1617330</v>
      </c>
      <c r="H14" s="26">
        <v>1922888</v>
      </c>
      <c r="I14" s="26">
        <v>1761272</v>
      </c>
      <c r="J14" s="26">
        <v>1558433</v>
      </c>
      <c r="K14" s="26">
        <v>1833095</v>
      </c>
      <c r="L14" s="26">
        <v>1761620</v>
      </c>
      <c r="M14" s="26">
        <v>1520652</v>
      </c>
      <c r="N14" s="49"/>
    </row>
    <row r="15" spans="1:18">
      <c r="A15" s="7" t="s">
        <v>8</v>
      </c>
      <c r="B15" s="26"/>
      <c r="C15" s="26">
        <v>930567</v>
      </c>
      <c r="D15" s="26">
        <v>758769</v>
      </c>
      <c r="E15" s="26">
        <v>880828</v>
      </c>
      <c r="F15" s="26">
        <v>909708</v>
      </c>
      <c r="G15" s="26">
        <v>973455</v>
      </c>
      <c r="H15" s="26">
        <v>959303</v>
      </c>
      <c r="I15" s="26">
        <v>1089935</v>
      </c>
      <c r="J15" s="26">
        <v>915728</v>
      </c>
      <c r="K15" s="26">
        <v>934427</v>
      </c>
      <c r="L15" s="26">
        <v>991773</v>
      </c>
      <c r="M15" s="26">
        <v>966902</v>
      </c>
      <c r="N15" s="49"/>
    </row>
    <row r="16" spans="1:18">
      <c r="A16" s="7" t="s">
        <v>22</v>
      </c>
      <c r="B16" s="26"/>
      <c r="C16" s="26">
        <v>108349</v>
      </c>
      <c r="D16" s="26"/>
      <c r="E16" s="26"/>
      <c r="F16" s="26"/>
      <c r="G16" s="26"/>
      <c r="H16" s="26"/>
      <c r="I16" s="26"/>
      <c r="J16" s="26"/>
      <c r="K16" s="26"/>
      <c r="L16" s="26"/>
      <c r="M16" s="26">
        <v>80137</v>
      </c>
      <c r="N16" s="49"/>
    </row>
    <row r="17" spans="1:14">
      <c r="A17" s="7" t="s">
        <v>9</v>
      </c>
      <c r="B17" s="26"/>
      <c r="C17" s="26">
        <v>992538</v>
      </c>
      <c r="D17" s="26">
        <v>668169</v>
      </c>
      <c r="E17" s="26">
        <v>870613</v>
      </c>
      <c r="F17" s="26">
        <v>556719</v>
      </c>
      <c r="G17" s="26">
        <v>603895</v>
      </c>
      <c r="H17" s="26">
        <v>615729</v>
      </c>
      <c r="I17" s="26">
        <v>509043</v>
      </c>
      <c r="J17" s="26">
        <v>556729</v>
      </c>
      <c r="K17" s="26">
        <v>525317</v>
      </c>
      <c r="L17" s="26">
        <v>507775</v>
      </c>
      <c r="M17" s="26">
        <v>665567</v>
      </c>
      <c r="N17" s="49"/>
    </row>
    <row r="18" spans="1:14">
      <c r="A18" s="7" t="s">
        <v>10</v>
      </c>
      <c r="B18" s="26"/>
      <c r="C18" s="26">
        <v>948198</v>
      </c>
      <c r="D18" s="26">
        <v>810121</v>
      </c>
      <c r="E18" s="26">
        <v>989019</v>
      </c>
      <c r="F18" s="26">
        <v>902419</v>
      </c>
      <c r="G18" s="26">
        <v>962358</v>
      </c>
      <c r="H18" s="26">
        <v>912956</v>
      </c>
      <c r="I18" s="26">
        <v>791833</v>
      </c>
      <c r="J18" s="26">
        <v>834540</v>
      </c>
      <c r="K18" s="26">
        <v>688287</v>
      </c>
      <c r="L18" s="26">
        <v>733748</v>
      </c>
      <c r="M18" s="26">
        <v>951750</v>
      </c>
      <c r="N18" s="49"/>
    </row>
    <row r="19" spans="1:14">
      <c r="A19" s="7" t="s">
        <v>11</v>
      </c>
      <c r="B19" s="26"/>
      <c r="C19" s="26">
        <v>8767629</v>
      </c>
      <c r="D19" s="26">
        <v>7206740</v>
      </c>
      <c r="E19" s="26">
        <v>7372528</v>
      </c>
      <c r="F19" s="26">
        <v>7226716</v>
      </c>
      <c r="G19" s="26">
        <v>7841172.2560388371</v>
      </c>
      <c r="H19" s="26">
        <v>8272262</v>
      </c>
      <c r="I19" s="26">
        <v>7786624.4361590967</v>
      </c>
      <c r="J19" s="26">
        <v>8266508</v>
      </c>
      <c r="K19" s="26">
        <v>7732082.6732605528</v>
      </c>
      <c r="L19" s="26">
        <v>7762753</v>
      </c>
      <c r="M19" s="26">
        <v>7857889</v>
      </c>
      <c r="N19" s="49"/>
    </row>
    <row r="20" spans="1:14">
      <c r="A20" s="7" t="s">
        <v>12</v>
      </c>
      <c r="B20" s="26"/>
      <c r="C20" s="26">
        <v>982999</v>
      </c>
      <c r="D20" s="26">
        <v>618576</v>
      </c>
      <c r="E20" s="26">
        <v>715090</v>
      </c>
      <c r="F20" s="26">
        <v>652880</v>
      </c>
      <c r="G20" s="26">
        <v>764369</v>
      </c>
      <c r="H20" s="26">
        <v>868243</v>
      </c>
      <c r="I20" s="26">
        <v>986045</v>
      </c>
      <c r="J20" s="26">
        <v>1492784</v>
      </c>
      <c r="K20" s="26">
        <v>1304350</v>
      </c>
      <c r="L20" s="26">
        <v>1264928</v>
      </c>
      <c r="M20" s="26">
        <v>1236523</v>
      </c>
      <c r="N20" s="49"/>
    </row>
    <row r="21" spans="1:14">
      <c r="A21" s="7" t="s">
        <v>13</v>
      </c>
      <c r="B21" s="26"/>
      <c r="C21" s="26">
        <v>275913</v>
      </c>
      <c r="D21" s="26"/>
      <c r="E21" s="26">
        <v>259120</v>
      </c>
      <c r="F21" s="26">
        <v>83612</v>
      </c>
      <c r="G21" s="26">
        <v>172325</v>
      </c>
      <c r="H21" s="26">
        <v>92352</v>
      </c>
      <c r="I21" s="26">
        <v>91652</v>
      </c>
      <c r="J21" s="26">
        <v>185636</v>
      </c>
      <c r="K21" s="26">
        <v>89362</v>
      </c>
      <c r="L21" s="26">
        <v>83234</v>
      </c>
      <c r="M21" s="26">
        <v>176204</v>
      </c>
      <c r="N21" s="49"/>
    </row>
    <row r="22" spans="1:14">
      <c r="A22" s="7" t="s">
        <v>14</v>
      </c>
      <c r="B22" s="26"/>
      <c r="C22" s="26">
        <v>1833829</v>
      </c>
      <c r="D22" s="26">
        <v>1654284</v>
      </c>
      <c r="E22" s="26">
        <v>1820700</v>
      </c>
      <c r="F22" s="26">
        <v>1707701</v>
      </c>
      <c r="G22" s="26">
        <v>1776082</v>
      </c>
      <c r="H22" s="26">
        <v>1827970</v>
      </c>
      <c r="I22" s="26">
        <v>1726894</v>
      </c>
      <c r="J22" s="26">
        <v>1898561</v>
      </c>
      <c r="K22" s="26">
        <v>1729050</v>
      </c>
      <c r="L22" s="26">
        <v>1654307</v>
      </c>
      <c r="M22" s="26">
        <v>1927375</v>
      </c>
      <c r="N22" s="49"/>
    </row>
    <row r="23" spans="1:14">
      <c r="A23" s="7" t="s">
        <v>15</v>
      </c>
      <c r="B23" s="26"/>
      <c r="C23" s="26">
        <v>1396866</v>
      </c>
      <c r="D23" s="26">
        <v>1011638</v>
      </c>
      <c r="E23" s="26">
        <v>1103210</v>
      </c>
      <c r="F23" s="26">
        <v>1121191</v>
      </c>
      <c r="G23" s="26">
        <v>1161443</v>
      </c>
      <c r="H23" s="26">
        <v>1375043</v>
      </c>
      <c r="I23" s="26">
        <v>1034975</v>
      </c>
      <c r="J23" s="26">
        <v>1386443</v>
      </c>
      <c r="K23" s="26">
        <v>1275648</v>
      </c>
      <c r="L23" s="26">
        <v>1194591</v>
      </c>
      <c r="M23" s="26">
        <v>1798518</v>
      </c>
      <c r="N23" s="49"/>
    </row>
    <row r="24" spans="1:14">
      <c r="A24" s="7" t="s">
        <v>16</v>
      </c>
      <c r="B24" s="26"/>
      <c r="C24" s="26">
        <v>1891184</v>
      </c>
      <c r="D24" s="26">
        <v>1731643</v>
      </c>
      <c r="E24" s="26">
        <v>2152272</v>
      </c>
      <c r="F24" s="26">
        <v>2137147</v>
      </c>
      <c r="G24" s="26">
        <v>2416672</v>
      </c>
      <c r="H24" s="26">
        <v>2352021</v>
      </c>
      <c r="I24" s="26">
        <v>2184738</v>
      </c>
      <c r="J24" s="26">
        <v>2412673</v>
      </c>
      <c r="K24" s="26">
        <v>2232411</v>
      </c>
      <c r="L24" s="26">
        <v>2018633</v>
      </c>
      <c r="M24" s="26">
        <v>2257137</v>
      </c>
      <c r="N24" s="49"/>
    </row>
    <row r="25" spans="1:14">
      <c r="A25" s="7" t="s">
        <v>17</v>
      </c>
      <c r="B25" s="26"/>
      <c r="C25" s="26">
        <v>1710030</v>
      </c>
      <c r="D25" s="26">
        <v>1550285</v>
      </c>
      <c r="E25" s="26">
        <v>1788122</v>
      </c>
      <c r="F25" s="26">
        <v>1764185</v>
      </c>
      <c r="G25" s="26">
        <v>1832465</v>
      </c>
      <c r="H25" s="26">
        <v>2045600</v>
      </c>
      <c r="I25" s="26">
        <v>2319502</v>
      </c>
      <c r="J25" s="26">
        <v>2680502</v>
      </c>
      <c r="K25" s="26">
        <v>2483550</v>
      </c>
      <c r="L25" s="26">
        <v>2300930</v>
      </c>
      <c r="M25" s="26">
        <v>1876471</v>
      </c>
      <c r="N25" s="49"/>
    </row>
    <row r="26" spans="1:14">
      <c r="A26" s="7" t="s">
        <v>18</v>
      </c>
      <c r="B26" s="26"/>
      <c r="C26" s="26">
        <v>1000456</v>
      </c>
      <c r="D26" s="26">
        <v>1142798</v>
      </c>
      <c r="E26" s="26">
        <v>886623</v>
      </c>
      <c r="F26" s="26">
        <v>1355406</v>
      </c>
      <c r="G26" s="26">
        <v>539012</v>
      </c>
      <c r="H26" s="26">
        <v>558294</v>
      </c>
      <c r="I26" s="26">
        <v>317877</v>
      </c>
      <c r="J26" s="26">
        <v>352965</v>
      </c>
      <c r="K26" s="26">
        <v>324267</v>
      </c>
      <c r="L26" s="26">
        <v>699306</v>
      </c>
      <c r="M26" s="26">
        <v>914441</v>
      </c>
      <c r="N26" s="49"/>
    </row>
    <row r="27" spans="1:14">
      <c r="A27" s="7" t="s">
        <v>19</v>
      </c>
      <c r="B27" s="26"/>
      <c r="C27" s="26">
        <v>566640</v>
      </c>
      <c r="D27" s="26">
        <v>415590</v>
      </c>
      <c r="E27" s="26">
        <v>635205</v>
      </c>
      <c r="F27" s="26">
        <v>618204</v>
      </c>
      <c r="G27" s="26">
        <v>776346</v>
      </c>
      <c r="H27" s="26">
        <v>797153</v>
      </c>
      <c r="I27" s="26">
        <v>748276</v>
      </c>
      <c r="J27" s="26">
        <v>835337</v>
      </c>
      <c r="K27" s="26">
        <v>778529</v>
      </c>
      <c r="L27" s="26">
        <v>601917</v>
      </c>
      <c r="M27" s="26">
        <v>1135050</v>
      </c>
      <c r="N27" s="49"/>
    </row>
    <row r="28" spans="1:14">
      <c r="A28" s="7" t="s">
        <v>20</v>
      </c>
      <c r="B28" s="26"/>
      <c r="C28" s="26">
        <v>3186306</v>
      </c>
      <c r="D28" s="26">
        <v>2972521</v>
      </c>
      <c r="E28" s="26">
        <v>3364363</v>
      </c>
      <c r="F28" s="26">
        <v>2977323</v>
      </c>
      <c r="G28" s="26">
        <v>3275472</v>
      </c>
      <c r="H28" s="26">
        <v>3585727</v>
      </c>
      <c r="I28" s="26">
        <v>3754981</v>
      </c>
      <c r="J28" s="26">
        <v>3834219</v>
      </c>
      <c r="K28" s="26">
        <v>3243164</v>
      </c>
      <c r="L28" s="26">
        <v>3149183</v>
      </c>
      <c r="M28" s="26">
        <v>3109980</v>
      </c>
      <c r="N28" s="49"/>
    </row>
    <row r="29" spans="1:14">
      <c r="A29" s="7" t="s">
        <v>21</v>
      </c>
      <c r="B29" s="26"/>
      <c r="C29" s="26">
        <v>4035357</v>
      </c>
      <c r="D29" s="26">
        <v>4607885</v>
      </c>
      <c r="E29" s="26">
        <v>4332387</v>
      </c>
      <c r="F29" s="26">
        <v>4394218</v>
      </c>
      <c r="G29" s="26">
        <v>4323226</v>
      </c>
      <c r="H29" s="26">
        <v>4858024</v>
      </c>
      <c r="I29" s="26">
        <v>4919085</v>
      </c>
      <c r="J29" s="26">
        <v>4424505</v>
      </c>
      <c r="K29" s="26">
        <v>5020666</v>
      </c>
      <c r="L29" s="26">
        <v>5017550</v>
      </c>
      <c r="M29" s="26">
        <v>5651553</v>
      </c>
      <c r="N29" s="49"/>
    </row>
    <row r="30" spans="1:14" s="51" customFormat="1">
      <c r="A30" s="52" t="s">
        <v>0</v>
      </c>
      <c r="B30" s="57"/>
      <c r="C30" s="57">
        <f t="shared" ref="C30:K30" si="0">SUM(C8:C29)</f>
        <v>38575749</v>
      </c>
      <c r="D30" s="57">
        <f t="shared" si="0"/>
        <v>33276068</v>
      </c>
      <c r="E30" s="57">
        <f t="shared" si="0"/>
        <v>37352278</v>
      </c>
      <c r="F30" s="57">
        <f t="shared" si="0"/>
        <v>35378218</v>
      </c>
      <c r="G30" s="57">
        <f t="shared" si="0"/>
        <v>37377886.256038837</v>
      </c>
      <c r="H30" s="57">
        <f t="shared" si="0"/>
        <v>38810800</v>
      </c>
      <c r="I30" s="57">
        <f t="shared" si="0"/>
        <v>38029055.436159097</v>
      </c>
      <c r="J30" s="57">
        <f t="shared" si="0"/>
        <v>40796925</v>
      </c>
      <c r="K30" s="57">
        <f t="shared" si="0"/>
        <v>38146593.673260555</v>
      </c>
      <c r="L30" s="57">
        <f t="shared" ref="L30:M30" si="1">SUM(L8:L29)</f>
        <v>37283071</v>
      </c>
      <c r="M30" s="57">
        <f t="shared" si="1"/>
        <v>39717879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6.42578125" style="50" bestFit="1" customWidth="1"/>
    <col min="12" max="13" width="6.42578125" style="50" customWidth="1"/>
    <col min="14" max="14" width="7.8554687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77</v>
      </c>
    </row>
    <row r="6" spans="1:18" ht="3" customHeight="1"/>
    <row r="7" spans="1:18" s="51" customFormat="1">
      <c r="A7" s="12"/>
      <c r="B7" s="13"/>
      <c r="C7" s="13" t="s">
        <v>55</v>
      </c>
      <c r="D7" s="13" t="s">
        <v>56</v>
      </c>
      <c r="E7" s="13" t="s">
        <v>57</v>
      </c>
      <c r="F7" s="13" t="s">
        <v>58</v>
      </c>
      <c r="G7" s="13" t="s">
        <v>59</v>
      </c>
      <c r="H7" s="13" t="s">
        <v>60</v>
      </c>
      <c r="I7" s="13" t="s">
        <v>61</v>
      </c>
      <c r="J7" s="13" t="s">
        <v>62</v>
      </c>
      <c r="K7" s="13" t="s">
        <v>63</v>
      </c>
      <c r="L7" s="13" t="s">
        <v>99</v>
      </c>
      <c r="M7" s="13" t="s">
        <v>102</v>
      </c>
    </row>
    <row r="8" spans="1:18">
      <c r="A8" s="7" t="s">
        <v>1</v>
      </c>
      <c r="B8" s="26"/>
      <c r="C8" s="26">
        <v>9076347</v>
      </c>
      <c r="D8" s="26">
        <v>7962947</v>
      </c>
      <c r="E8" s="26">
        <v>8317134</v>
      </c>
      <c r="F8" s="26">
        <v>6573649</v>
      </c>
      <c r="G8" s="26">
        <v>7627721</v>
      </c>
      <c r="H8" s="26">
        <v>8269644</v>
      </c>
      <c r="I8" s="26">
        <v>8401578</v>
      </c>
      <c r="J8" s="26">
        <v>9202302</v>
      </c>
      <c r="K8" s="26">
        <v>7750967</v>
      </c>
      <c r="L8" s="26">
        <v>6588024</v>
      </c>
      <c r="M8" s="26">
        <v>7147583</v>
      </c>
      <c r="N8" s="49"/>
      <c r="O8" s="56"/>
      <c r="P8" s="56"/>
      <c r="Q8" s="56"/>
    </row>
    <row r="9" spans="1:18">
      <c r="A9" s="7" t="s">
        <v>2</v>
      </c>
      <c r="B9" s="26"/>
      <c r="C9" s="26">
        <v>12043962</v>
      </c>
      <c r="D9" s="26">
        <v>10236932</v>
      </c>
      <c r="E9" s="26">
        <v>13293754</v>
      </c>
      <c r="F9" s="26">
        <v>13092954</v>
      </c>
      <c r="G9" s="26">
        <v>13831530</v>
      </c>
      <c r="H9" s="26">
        <v>9977848</v>
      </c>
      <c r="I9" s="26">
        <v>11720781</v>
      </c>
      <c r="J9" s="26">
        <v>13165252</v>
      </c>
      <c r="K9" s="26">
        <v>12063158</v>
      </c>
      <c r="L9" s="26">
        <v>10982120</v>
      </c>
      <c r="M9" s="26">
        <v>11690813</v>
      </c>
      <c r="N9" s="49"/>
    </row>
    <row r="10" spans="1:18">
      <c r="A10" s="7" t="s">
        <v>3</v>
      </c>
      <c r="B10" s="26"/>
      <c r="C10" s="26">
        <v>2297668</v>
      </c>
      <c r="D10" s="26">
        <v>2496400</v>
      </c>
      <c r="E10" s="26">
        <v>3451732</v>
      </c>
      <c r="F10" s="26">
        <v>2287793</v>
      </c>
      <c r="G10" s="26">
        <v>2323580</v>
      </c>
      <c r="H10" s="26">
        <v>3664059</v>
      </c>
      <c r="I10" s="26">
        <v>4841268</v>
      </c>
      <c r="J10" s="26">
        <v>4885417</v>
      </c>
      <c r="K10" s="26">
        <v>4149444</v>
      </c>
      <c r="L10" s="26">
        <v>3959980</v>
      </c>
      <c r="M10" s="26">
        <v>4247039</v>
      </c>
      <c r="N10" s="49"/>
    </row>
    <row r="11" spans="1:18">
      <c r="A11" s="7" t="s">
        <v>4</v>
      </c>
      <c r="B11" s="26"/>
      <c r="C11" s="26">
        <v>5019934</v>
      </c>
      <c r="D11" s="26">
        <v>2584062</v>
      </c>
      <c r="E11" s="26">
        <v>3908486</v>
      </c>
      <c r="F11" s="26">
        <v>2770082</v>
      </c>
      <c r="G11" s="26">
        <v>2969669</v>
      </c>
      <c r="H11" s="26">
        <v>2989490</v>
      </c>
      <c r="I11" s="26">
        <v>4542249</v>
      </c>
      <c r="J11" s="26">
        <v>6488411</v>
      </c>
      <c r="K11" s="26">
        <v>5482348</v>
      </c>
      <c r="L11" s="26">
        <v>4415219</v>
      </c>
      <c r="M11" s="26">
        <v>4148420</v>
      </c>
      <c r="N11" s="49"/>
    </row>
    <row r="12" spans="1:18">
      <c r="A12" s="7" t="s">
        <v>5</v>
      </c>
      <c r="B12" s="26"/>
      <c r="C12" s="26">
        <v>5649979</v>
      </c>
      <c r="D12" s="26">
        <v>5566427</v>
      </c>
      <c r="E12" s="26">
        <v>7243406</v>
      </c>
      <c r="F12" s="26">
        <v>6032232</v>
      </c>
      <c r="G12" s="26">
        <v>6510617</v>
      </c>
      <c r="H12" s="26">
        <v>6950034</v>
      </c>
      <c r="I12" s="26">
        <v>4747951</v>
      </c>
      <c r="J12" s="26">
        <v>5132330</v>
      </c>
      <c r="K12" s="26">
        <v>4047465</v>
      </c>
      <c r="L12" s="26">
        <v>7072569</v>
      </c>
      <c r="M12" s="26">
        <v>4789337</v>
      </c>
      <c r="N12" s="49"/>
    </row>
    <row r="13" spans="1:18">
      <c r="A13" s="7" t="s">
        <v>6</v>
      </c>
      <c r="B13" s="26"/>
      <c r="C13" s="26">
        <v>13650179</v>
      </c>
      <c r="D13" s="26">
        <v>9945330</v>
      </c>
      <c r="E13" s="26">
        <v>13022514</v>
      </c>
      <c r="F13" s="26">
        <v>12128492</v>
      </c>
      <c r="G13" s="26">
        <v>14405717</v>
      </c>
      <c r="H13" s="26">
        <v>12608945</v>
      </c>
      <c r="I13" s="26">
        <v>13026054</v>
      </c>
      <c r="J13" s="26">
        <v>15449061</v>
      </c>
      <c r="K13" s="26">
        <v>13626527</v>
      </c>
      <c r="L13" s="26">
        <v>11405616</v>
      </c>
      <c r="M13" s="26">
        <v>11376476</v>
      </c>
      <c r="N13" s="49"/>
    </row>
    <row r="14" spans="1:18">
      <c r="A14" s="7" t="s">
        <v>7</v>
      </c>
      <c r="B14" s="26"/>
      <c r="C14" s="26">
        <v>5448755</v>
      </c>
      <c r="D14" s="26">
        <v>5315788</v>
      </c>
      <c r="E14" s="26">
        <v>7301284</v>
      </c>
      <c r="F14" s="26">
        <v>6988737</v>
      </c>
      <c r="G14" s="26">
        <v>9365421</v>
      </c>
      <c r="H14" s="26">
        <v>11490017</v>
      </c>
      <c r="I14" s="26">
        <v>10909390</v>
      </c>
      <c r="J14" s="26">
        <v>9228369</v>
      </c>
      <c r="K14" s="26">
        <v>11513915</v>
      </c>
      <c r="L14" s="26">
        <v>10932623</v>
      </c>
      <c r="M14" s="26">
        <v>8946708</v>
      </c>
      <c r="N14" s="49"/>
    </row>
    <row r="15" spans="1:18">
      <c r="A15" s="7" t="s">
        <v>8</v>
      </c>
      <c r="B15" s="26"/>
      <c r="C15" s="26">
        <v>5398866</v>
      </c>
      <c r="D15" s="26">
        <v>4515430</v>
      </c>
      <c r="E15" s="26">
        <v>5431432</v>
      </c>
      <c r="F15" s="26">
        <v>5566031</v>
      </c>
      <c r="G15" s="26">
        <v>6081132</v>
      </c>
      <c r="H15" s="26">
        <v>6092600</v>
      </c>
      <c r="I15" s="26">
        <v>7070572</v>
      </c>
      <c r="J15" s="26">
        <v>5964589</v>
      </c>
      <c r="K15" s="26">
        <v>6066872</v>
      </c>
      <c r="L15" s="26">
        <v>6295160</v>
      </c>
      <c r="M15" s="26">
        <v>5953936</v>
      </c>
      <c r="N15" s="49"/>
    </row>
    <row r="16" spans="1:18">
      <c r="A16" s="7" t="s">
        <v>22</v>
      </c>
      <c r="B16" s="26"/>
      <c r="C16" s="26">
        <v>703453</v>
      </c>
      <c r="D16" s="26"/>
      <c r="E16" s="26"/>
      <c r="F16" s="26"/>
      <c r="G16" s="26"/>
      <c r="H16" s="26"/>
      <c r="I16" s="26"/>
      <c r="J16" s="26"/>
      <c r="K16" s="26"/>
      <c r="L16" s="26"/>
      <c r="M16" s="26">
        <v>520594</v>
      </c>
      <c r="N16" s="49"/>
    </row>
    <row r="17" spans="1:14">
      <c r="A17" s="7" t="s">
        <v>9</v>
      </c>
      <c r="B17" s="26"/>
      <c r="C17" s="26">
        <v>5430014</v>
      </c>
      <c r="D17" s="26">
        <v>3795555</v>
      </c>
      <c r="E17" s="26">
        <v>5072334</v>
      </c>
      <c r="F17" s="26">
        <v>3093042</v>
      </c>
      <c r="G17" s="26">
        <v>3393275</v>
      </c>
      <c r="H17" s="26">
        <v>3467065</v>
      </c>
      <c r="I17" s="26">
        <v>3009846</v>
      </c>
      <c r="J17" s="26">
        <v>3271858</v>
      </c>
      <c r="K17" s="26">
        <v>3056059</v>
      </c>
      <c r="L17" s="26">
        <v>2947707</v>
      </c>
      <c r="M17" s="26">
        <v>3835036</v>
      </c>
      <c r="N17" s="49"/>
    </row>
    <row r="18" spans="1:14">
      <c r="A18" s="7" t="s">
        <v>10</v>
      </c>
      <c r="B18" s="26"/>
      <c r="C18" s="26">
        <v>5167850</v>
      </c>
      <c r="D18" s="26">
        <v>4486803</v>
      </c>
      <c r="E18" s="26">
        <v>5562610</v>
      </c>
      <c r="F18" s="26">
        <v>5056250</v>
      </c>
      <c r="G18" s="26">
        <v>5536006</v>
      </c>
      <c r="H18" s="26">
        <v>5332897</v>
      </c>
      <c r="I18" s="26">
        <v>4468895</v>
      </c>
      <c r="J18" s="26">
        <v>5007568</v>
      </c>
      <c r="K18" s="26">
        <v>4090992</v>
      </c>
      <c r="L18" s="26">
        <v>4211695</v>
      </c>
      <c r="M18" s="26">
        <v>5431313</v>
      </c>
      <c r="N18" s="49"/>
    </row>
    <row r="19" spans="1:14">
      <c r="A19" s="7" t="s">
        <v>11</v>
      </c>
      <c r="B19" s="26"/>
      <c r="C19" s="26">
        <v>50652099.509999998</v>
      </c>
      <c r="D19" s="26">
        <v>42236043.300000004</v>
      </c>
      <c r="E19" s="26">
        <v>43624426.829999998</v>
      </c>
      <c r="F19" s="26">
        <v>43425316.810000002</v>
      </c>
      <c r="G19" s="26">
        <v>47876792.945378721</v>
      </c>
      <c r="H19" s="26">
        <v>51157112.449999988</v>
      </c>
      <c r="I19" s="26">
        <v>49259962.736157537</v>
      </c>
      <c r="J19" s="26">
        <v>52017142.280000001</v>
      </c>
      <c r="K19" s="26">
        <v>48909621.497134432</v>
      </c>
      <c r="L19" s="26">
        <v>49736767.640000001</v>
      </c>
      <c r="M19" s="26">
        <v>48981664.362961158</v>
      </c>
      <c r="N19" s="49"/>
    </row>
    <row r="20" spans="1:14">
      <c r="A20" s="7" t="s">
        <v>12</v>
      </c>
      <c r="B20" s="26"/>
      <c r="C20" s="26">
        <v>4776805</v>
      </c>
      <c r="D20" s="26">
        <v>3007693</v>
      </c>
      <c r="E20" s="26">
        <v>3626585</v>
      </c>
      <c r="F20" s="26">
        <v>3363427</v>
      </c>
      <c r="G20" s="26">
        <v>4018509</v>
      </c>
      <c r="H20" s="26">
        <v>4646179</v>
      </c>
      <c r="I20" s="26">
        <v>5307806</v>
      </c>
      <c r="J20" s="26">
        <v>8239569</v>
      </c>
      <c r="K20" s="26">
        <v>7118962</v>
      </c>
      <c r="L20" s="26">
        <v>6842830</v>
      </c>
      <c r="M20" s="26">
        <v>6729674</v>
      </c>
      <c r="N20" s="49"/>
    </row>
    <row r="21" spans="1:14">
      <c r="A21" s="7" t="s">
        <v>13</v>
      </c>
      <c r="B21" s="26"/>
      <c r="C21" s="26">
        <v>1312283</v>
      </c>
      <c r="D21" s="26"/>
      <c r="E21" s="26">
        <v>1272601</v>
      </c>
      <c r="F21" s="26">
        <v>438571</v>
      </c>
      <c r="G21" s="26">
        <v>900210</v>
      </c>
      <c r="H21" s="26">
        <v>482488</v>
      </c>
      <c r="I21" s="26">
        <v>503730</v>
      </c>
      <c r="J21" s="26">
        <v>1055965</v>
      </c>
      <c r="K21" s="26">
        <v>542424</v>
      </c>
      <c r="L21" s="26">
        <v>493841</v>
      </c>
      <c r="M21" s="26">
        <v>981778</v>
      </c>
      <c r="N21" s="49"/>
    </row>
    <row r="22" spans="1:14">
      <c r="A22" s="7" t="s">
        <v>14</v>
      </c>
      <c r="B22" s="26"/>
      <c r="C22" s="26">
        <v>9650787</v>
      </c>
      <c r="D22" s="26">
        <v>8670445</v>
      </c>
      <c r="E22" s="26">
        <v>9755856</v>
      </c>
      <c r="F22" s="26">
        <v>9284466</v>
      </c>
      <c r="G22" s="26">
        <v>9923890</v>
      </c>
      <c r="H22" s="26">
        <v>10482084</v>
      </c>
      <c r="I22" s="26">
        <v>10210590</v>
      </c>
      <c r="J22" s="26">
        <v>11390687</v>
      </c>
      <c r="K22" s="26">
        <v>10484962</v>
      </c>
      <c r="L22" s="26">
        <v>9966104</v>
      </c>
      <c r="M22" s="26">
        <v>11479278</v>
      </c>
      <c r="N22" s="49"/>
    </row>
    <row r="23" spans="1:14">
      <c r="A23" s="7" t="s">
        <v>15</v>
      </c>
      <c r="B23" s="26"/>
      <c r="C23" s="26">
        <v>6495707</v>
      </c>
      <c r="D23" s="26">
        <v>4786965</v>
      </c>
      <c r="E23" s="26">
        <v>5252333</v>
      </c>
      <c r="F23" s="26">
        <v>5368247</v>
      </c>
      <c r="G23" s="26">
        <v>5762361</v>
      </c>
      <c r="H23" s="26">
        <v>6961086</v>
      </c>
      <c r="I23" s="26">
        <v>5332895</v>
      </c>
      <c r="J23" s="26">
        <v>7081622</v>
      </c>
      <c r="K23" s="26">
        <v>6686103</v>
      </c>
      <c r="L23" s="26">
        <v>6046884</v>
      </c>
      <c r="M23" s="26">
        <v>9384828</v>
      </c>
      <c r="N23" s="49"/>
    </row>
    <row r="24" spans="1:14">
      <c r="A24" s="7" t="s">
        <v>16</v>
      </c>
      <c r="B24" s="26"/>
      <c r="C24" s="26">
        <v>10459688</v>
      </c>
      <c r="D24" s="26">
        <v>9594559</v>
      </c>
      <c r="E24" s="26">
        <v>12149352</v>
      </c>
      <c r="F24" s="26">
        <v>12041592</v>
      </c>
      <c r="G24" s="26">
        <v>14005883</v>
      </c>
      <c r="H24" s="26">
        <v>14033569</v>
      </c>
      <c r="I24" s="26">
        <v>13598268</v>
      </c>
      <c r="J24" s="26">
        <v>14891063</v>
      </c>
      <c r="K24" s="26">
        <v>13756825</v>
      </c>
      <c r="L24" s="26">
        <v>12074503</v>
      </c>
      <c r="M24" s="26">
        <v>13477591</v>
      </c>
      <c r="N24" s="49"/>
    </row>
    <row r="25" spans="1:14">
      <c r="A25" s="7" t="s">
        <v>17</v>
      </c>
      <c r="B25" s="26"/>
      <c r="C25" s="26">
        <v>9271034</v>
      </c>
      <c r="D25" s="26">
        <v>8433885</v>
      </c>
      <c r="E25" s="26">
        <v>10024889</v>
      </c>
      <c r="F25" s="26">
        <v>9790761</v>
      </c>
      <c r="G25" s="26">
        <v>10380422</v>
      </c>
      <c r="H25" s="26">
        <v>11791472</v>
      </c>
      <c r="I25" s="26">
        <v>13637066</v>
      </c>
      <c r="J25" s="26">
        <v>15752394</v>
      </c>
      <c r="K25" s="26">
        <v>14700635</v>
      </c>
      <c r="L25" s="26">
        <v>13490654</v>
      </c>
      <c r="M25" s="26">
        <v>11031463</v>
      </c>
      <c r="N25" s="49"/>
    </row>
    <row r="26" spans="1:14">
      <c r="A26" s="7" t="s">
        <v>18</v>
      </c>
      <c r="B26" s="26"/>
      <c r="C26" s="26">
        <v>6093608</v>
      </c>
      <c r="D26" s="26">
        <v>6986868</v>
      </c>
      <c r="E26" s="26">
        <v>5528719</v>
      </c>
      <c r="F26" s="26">
        <v>8448346</v>
      </c>
      <c r="G26" s="26">
        <v>3110534</v>
      </c>
      <c r="H26" s="26">
        <v>3228759</v>
      </c>
      <c r="I26" s="26">
        <v>1871175</v>
      </c>
      <c r="J26" s="26">
        <v>2175668</v>
      </c>
      <c r="K26" s="26">
        <v>1987311</v>
      </c>
      <c r="L26" s="26">
        <v>4680854</v>
      </c>
      <c r="M26" s="26">
        <v>5908092</v>
      </c>
      <c r="N26" s="49"/>
    </row>
    <row r="27" spans="1:14">
      <c r="A27" s="7" t="s">
        <v>19</v>
      </c>
      <c r="B27" s="26"/>
      <c r="C27" s="26">
        <v>3001984</v>
      </c>
      <c r="D27" s="26">
        <v>2219819</v>
      </c>
      <c r="E27" s="26">
        <v>3537149</v>
      </c>
      <c r="F27" s="26">
        <v>3400188</v>
      </c>
      <c r="G27" s="26">
        <v>4385750</v>
      </c>
      <c r="H27" s="26">
        <v>4553177</v>
      </c>
      <c r="I27" s="26">
        <v>4455006</v>
      </c>
      <c r="J27" s="26">
        <v>5062819</v>
      </c>
      <c r="K27" s="26">
        <v>4893214</v>
      </c>
      <c r="L27" s="26">
        <v>3716818</v>
      </c>
      <c r="M27" s="26">
        <v>6854032</v>
      </c>
      <c r="N27" s="49"/>
    </row>
    <row r="28" spans="1:14">
      <c r="A28" s="7" t="s">
        <v>20</v>
      </c>
      <c r="B28" s="26"/>
      <c r="C28" s="26">
        <v>17770255</v>
      </c>
      <c r="D28" s="26">
        <v>16672267</v>
      </c>
      <c r="E28" s="26">
        <v>19004667</v>
      </c>
      <c r="F28" s="26">
        <v>16944985</v>
      </c>
      <c r="G28" s="26">
        <v>18820524</v>
      </c>
      <c r="H28" s="26">
        <v>21260449</v>
      </c>
      <c r="I28" s="26">
        <v>23708841</v>
      </c>
      <c r="J28" s="26">
        <v>24610828</v>
      </c>
      <c r="K28" s="26">
        <v>21093607</v>
      </c>
      <c r="L28" s="26">
        <v>20308109</v>
      </c>
      <c r="M28" s="26">
        <v>19470543</v>
      </c>
      <c r="N28" s="49"/>
    </row>
    <row r="29" spans="1:14">
      <c r="A29" s="7" t="s">
        <v>21</v>
      </c>
      <c r="B29" s="26"/>
      <c r="C29" s="26">
        <v>22199695</v>
      </c>
      <c r="D29" s="26">
        <v>26470342</v>
      </c>
      <c r="E29" s="26">
        <v>24526559</v>
      </c>
      <c r="F29" s="26">
        <v>25546533</v>
      </c>
      <c r="G29" s="26">
        <v>25525429</v>
      </c>
      <c r="H29" s="26">
        <v>29699834</v>
      </c>
      <c r="I29" s="26">
        <v>31192896</v>
      </c>
      <c r="J29" s="26">
        <v>28047687</v>
      </c>
      <c r="K29" s="26">
        <v>32477359</v>
      </c>
      <c r="L29" s="26">
        <v>32361183</v>
      </c>
      <c r="M29" s="26">
        <v>35140282</v>
      </c>
      <c r="N29" s="49"/>
    </row>
    <row r="30" spans="1:14" s="51" customFormat="1">
      <c r="A30" s="52" t="s">
        <v>0</v>
      </c>
      <c r="B30" s="57"/>
      <c r="C30" s="57">
        <f t="shared" ref="C30:K30" si="0">SUM(C8:C29)</f>
        <v>211570952.50999999</v>
      </c>
      <c r="D30" s="57">
        <f t="shared" si="0"/>
        <v>185984560.30000001</v>
      </c>
      <c r="E30" s="57">
        <f t="shared" si="0"/>
        <v>210907822.82999998</v>
      </c>
      <c r="F30" s="57">
        <f t="shared" si="0"/>
        <v>201641694.81</v>
      </c>
      <c r="G30" s="57">
        <f t="shared" si="0"/>
        <v>216754972.94537872</v>
      </c>
      <c r="H30" s="57">
        <f t="shared" si="0"/>
        <v>229138808.44999999</v>
      </c>
      <c r="I30" s="57">
        <f t="shared" si="0"/>
        <v>231816819.73615754</v>
      </c>
      <c r="J30" s="57">
        <f t="shared" si="0"/>
        <v>248120601.28</v>
      </c>
      <c r="K30" s="57">
        <f t="shared" si="0"/>
        <v>234498770.49713445</v>
      </c>
      <c r="L30" s="57">
        <f t="shared" ref="L30:M30" si="1">SUM(L8:L29)</f>
        <v>228529260.63999999</v>
      </c>
      <c r="M30" s="57">
        <f t="shared" si="1"/>
        <v>237526480.36296117</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 style="50" bestFit="1" customWidth="1"/>
    <col min="12" max="13" width="5" style="50" customWidth="1"/>
    <col min="14" max="14" width="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76</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32"/>
      <c r="C8" s="32">
        <v>5.8637922090004091</v>
      </c>
      <c r="D8" s="32">
        <v>5.9128496739111869</v>
      </c>
      <c r="E8" s="32">
        <v>6.0267645773688017</v>
      </c>
      <c r="F8" s="32">
        <v>5.8961728440462426</v>
      </c>
      <c r="G8" s="32">
        <v>5.9181231694307055</v>
      </c>
      <c r="H8" s="32">
        <v>5.8163978840623134</v>
      </c>
      <c r="I8" s="32">
        <v>6.1001234316914497</v>
      </c>
      <c r="J8" s="32">
        <v>5.9426893500065869</v>
      </c>
      <c r="K8" s="32">
        <v>5.9253944482540613</v>
      </c>
      <c r="L8" s="32">
        <v>5.9581250604808993</v>
      </c>
      <c r="M8" s="32">
        <v>5.8585113201763228</v>
      </c>
      <c r="N8" s="58"/>
      <c r="O8" s="58"/>
      <c r="P8" s="58"/>
      <c r="Q8" s="58"/>
    </row>
    <row r="9" spans="1:18">
      <c r="A9" s="7" t="s">
        <v>2</v>
      </c>
      <c r="B9" s="32"/>
      <c r="C9" s="32">
        <v>5.0097299878458346</v>
      </c>
      <c r="D9" s="32">
        <v>5.1224692096873703</v>
      </c>
      <c r="E9" s="32">
        <v>5.3592825668914861</v>
      </c>
      <c r="F9" s="32">
        <v>5.4209271792986344</v>
      </c>
      <c r="G9" s="32">
        <v>5.5649734335105503</v>
      </c>
      <c r="H9" s="32">
        <v>5.3769951849885889</v>
      </c>
      <c r="I9" s="32">
        <v>5.6686018590034086</v>
      </c>
      <c r="J9" s="32">
        <v>5.7159060221442077</v>
      </c>
      <c r="K9" s="32">
        <v>5.6862716260977733</v>
      </c>
      <c r="L9" s="32">
        <v>5.6736171419685508</v>
      </c>
      <c r="M9" s="32">
        <v>5.5556594166155415</v>
      </c>
      <c r="N9" s="49"/>
    </row>
    <row r="10" spans="1:18">
      <c r="A10" s="7" t="s">
        <v>3</v>
      </c>
      <c r="B10" s="32"/>
      <c r="C10" s="32">
        <v>5.6922425176328941</v>
      </c>
      <c r="D10" s="32">
        <v>5.9792150184545152</v>
      </c>
      <c r="E10" s="32">
        <v>6.0134599068642736</v>
      </c>
      <c r="F10" s="32">
        <v>6.1308798662232453</v>
      </c>
      <c r="G10" s="32">
        <v>6.1718386850863656</v>
      </c>
      <c r="H10" s="32">
        <v>6.2855469058246731</v>
      </c>
      <c r="I10" s="32">
        <v>6.4296910173914776</v>
      </c>
      <c r="J10" s="32">
        <v>6.2678310023953001</v>
      </c>
      <c r="K10" s="32">
        <v>6.2966244053445015</v>
      </c>
      <c r="L10" s="32">
        <v>6.3269786287642518</v>
      </c>
      <c r="M10" s="32">
        <v>6.1241178726852716</v>
      </c>
      <c r="N10" s="49"/>
    </row>
    <row r="11" spans="1:18">
      <c r="A11" s="7" t="s">
        <v>4</v>
      </c>
      <c r="B11" s="32"/>
      <c r="C11" s="32">
        <v>5.0476608007786776</v>
      </c>
      <c r="D11" s="32">
        <v>4.7658834378458135</v>
      </c>
      <c r="E11" s="32">
        <v>5.0697470500413129</v>
      </c>
      <c r="F11" s="32">
        <v>4.9431148196262615</v>
      </c>
      <c r="G11" s="32">
        <v>4.978431099718863</v>
      </c>
      <c r="H11" s="32">
        <v>5.0778797679064018</v>
      </c>
      <c r="I11" s="32">
        <v>5.4877167420552073</v>
      </c>
      <c r="J11" s="32">
        <v>5.7379197821002039</v>
      </c>
      <c r="K11" s="32">
        <v>5.695543587569917</v>
      </c>
      <c r="L11" s="32">
        <v>5.5422040183065668</v>
      </c>
      <c r="M11" s="32">
        <v>5.4640768054456101</v>
      </c>
      <c r="N11" s="49"/>
    </row>
    <row r="12" spans="1:18">
      <c r="A12" s="7" t="s">
        <v>5</v>
      </c>
      <c r="B12" s="32"/>
      <c r="C12" s="32">
        <v>5.3707535242730442</v>
      </c>
      <c r="D12" s="32">
        <v>5.3887543793581818</v>
      </c>
      <c r="E12" s="32">
        <v>5.677473614904982</v>
      </c>
      <c r="F12" s="32">
        <v>5.6635836750099289</v>
      </c>
      <c r="G12" s="32">
        <v>5.9231905048700204</v>
      </c>
      <c r="H12" s="32">
        <v>6.0528713549046742</v>
      </c>
      <c r="I12" s="32">
        <v>6.0986650362288586</v>
      </c>
      <c r="J12" s="32">
        <v>6.0913597742116572</v>
      </c>
      <c r="K12" s="32">
        <v>6.403882392216862</v>
      </c>
      <c r="L12" s="32">
        <v>6.3513480262295321</v>
      </c>
      <c r="M12" s="32">
        <v>6.1013071853792953</v>
      </c>
      <c r="N12" s="49"/>
    </row>
    <row r="13" spans="1:18">
      <c r="A13" s="7" t="s">
        <v>6</v>
      </c>
      <c r="B13" s="32"/>
      <c r="C13" s="32">
        <v>5.4925103662229127</v>
      </c>
      <c r="D13" s="32">
        <v>5.5788612769194268</v>
      </c>
      <c r="E13" s="32">
        <v>5.5869397246110379</v>
      </c>
      <c r="F13" s="32">
        <v>5.6886820550655965</v>
      </c>
      <c r="G13" s="32">
        <v>5.7720646775637929</v>
      </c>
      <c r="H13" s="32">
        <v>5.8107986668608369</v>
      </c>
      <c r="I13" s="32">
        <v>5.9150562214090909</v>
      </c>
      <c r="J13" s="32">
        <v>6.0423636503726739</v>
      </c>
      <c r="K13" s="32">
        <v>6.0048698995172849</v>
      </c>
      <c r="L13" s="32">
        <v>5.8092361101561147</v>
      </c>
      <c r="M13" s="32">
        <v>5.604978841794563</v>
      </c>
      <c r="N13" s="49"/>
    </row>
    <row r="14" spans="1:18">
      <c r="A14" s="7" t="s">
        <v>7</v>
      </c>
      <c r="B14" s="32"/>
      <c r="C14" s="32">
        <v>5.1329260595555475</v>
      </c>
      <c r="D14" s="32">
        <v>5.2813115978889806</v>
      </c>
      <c r="E14" s="32">
        <v>5.329361589067533</v>
      </c>
      <c r="F14" s="32">
        <v>5.335133661998281</v>
      </c>
      <c r="G14" s="32">
        <v>5.7906679527369178</v>
      </c>
      <c r="H14" s="32">
        <v>5.9753958628895703</v>
      </c>
      <c r="I14" s="32">
        <v>6.1940404434976539</v>
      </c>
      <c r="J14" s="32">
        <v>5.9215692942847076</v>
      </c>
      <c r="K14" s="32">
        <v>6.2811338201238884</v>
      </c>
      <c r="L14" s="32">
        <v>6.2060052678784299</v>
      </c>
      <c r="M14" s="32">
        <v>5.8834684069727983</v>
      </c>
      <c r="N14" s="49"/>
    </row>
    <row r="15" spans="1:18">
      <c r="A15" s="7" t="s">
        <v>8</v>
      </c>
      <c r="B15" s="32"/>
      <c r="C15" s="32">
        <v>5.8016950955707651</v>
      </c>
      <c r="D15" s="32">
        <v>5.9509943078855354</v>
      </c>
      <c r="E15" s="32">
        <v>6.1662799093580132</v>
      </c>
      <c r="F15" s="32">
        <v>6.1184808751819268</v>
      </c>
      <c r="G15" s="32">
        <v>6.246957486478574</v>
      </c>
      <c r="H15" s="32">
        <v>6.3510694743996421</v>
      </c>
      <c r="I15" s="32">
        <v>6.4871501511558032</v>
      </c>
      <c r="J15" s="32">
        <v>6.5134941816784027</v>
      </c>
      <c r="K15" s="32">
        <v>6.4926120499514672</v>
      </c>
      <c r="L15" s="32">
        <v>6.3473798943911559</v>
      </c>
      <c r="M15" s="32">
        <v>6.1577450455165055</v>
      </c>
      <c r="N15" s="49"/>
    </row>
    <row r="16" spans="1:18">
      <c r="A16" s="7" t="s">
        <v>22</v>
      </c>
      <c r="B16" s="32"/>
      <c r="C16" s="32">
        <v>6.4924733961550176</v>
      </c>
      <c r="D16" s="32"/>
      <c r="E16" s="32"/>
      <c r="F16" s="32"/>
      <c r="G16" s="32"/>
      <c r="H16" s="32"/>
      <c r="I16" s="32"/>
      <c r="J16" s="32"/>
      <c r="K16" s="32"/>
      <c r="L16" s="32"/>
      <c r="M16" s="32">
        <v>6.4963000861025497</v>
      </c>
      <c r="N16" s="49"/>
    </row>
    <row r="17" spans="1:14">
      <c r="A17" s="7" t="s">
        <v>9</v>
      </c>
      <c r="B17" s="32"/>
      <c r="C17" s="32">
        <v>5.4708373885936865</v>
      </c>
      <c r="D17" s="32">
        <v>5.6805314224395325</v>
      </c>
      <c r="E17" s="32">
        <v>5.8261638638522513</v>
      </c>
      <c r="F17" s="32">
        <v>5.5558405587019664</v>
      </c>
      <c r="G17" s="32">
        <v>5.6189817766333547</v>
      </c>
      <c r="H17" s="32">
        <v>5.6308294720567007</v>
      </c>
      <c r="I17" s="32">
        <v>5.9127539323789939</v>
      </c>
      <c r="J17" s="32">
        <v>5.876931146033348</v>
      </c>
      <c r="K17" s="32">
        <v>5.8175520685605075</v>
      </c>
      <c r="L17" s="32">
        <v>5.8051440106346313</v>
      </c>
      <c r="M17" s="32">
        <v>5.7620585155213524</v>
      </c>
      <c r="N17" s="49"/>
    </row>
    <row r="18" spans="1:14">
      <c r="A18" s="7" t="s">
        <v>10</v>
      </c>
      <c r="B18" s="32"/>
      <c r="C18" s="32">
        <v>5.4501802366172463</v>
      </c>
      <c r="D18" s="32">
        <v>5.5384356164079191</v>
      </c>
      <c r="E18" s="32">
        <v>5.6243712203708931</v>
      </c>
      <c r="F18" s="32">
        <v>5.6029959475587283</v>
      </c>
      <c r="G18" s="32">
        <v>5.7525432323522017</v>
      </c>
      <c r="H18" s="32">
        <v>5.8413516094970621</v>
      </c>
      <c r="I18" s="32">
        <v>5.6437342217361488</v>
      </c>
      <c r="J18" s="32">
        <v>6.0003930308912699</v>
      </c>
      <c r="K18" s="32">
        <v>5.9437298684996227</v>
      </c>
      <c r="L18" s="32">
        <v>5.7399747597267723</v>
      </c>
      <c r="M18" s="32">
        <v>5.7066593117940636</v>
      </c>
      <c r="N18" s="49"/>
    </row>
    <row r="19" spans="1:14">
      <c r="A19" s="7" t="s">
        <v>11</v>
      </c>
      <c r="B19" s="32"/>
      <c r="C19" s="32">
        <v>5.7771718568383763</v>
      </c>
      <c r="D19" s="32">
        <v>5.8606309232746021</v>
      </c>
      <c r="E19" s="32">
        <v>5.9171598710781428</v>
      </c>
      <c r="F19" s="32">
        <v>6.0089972831366287</v>
      </c>
      <c r="G19" s="32">
        <v>6.105820836738622</v>
      </c>
      <c r="H19" s="32">
        <v>6.1841745885224606</v>
      </c>
      <c r="I19" s="32">
        <v>6.3262281544499359</v>
      </c>
      <c r="J19" s="32">
        <v>6.2925170192782733</v>
      </c>
      <c r="K19" s="32">
        <v>6.3255430087776938</v>
      </c>
      <c r="L19" s="32">
        <v>6.4071042373755809</v>
      </c>
      <c r="M19" s="32">
        <v>6.2334380598862058</v>
      </c>
      <c r="N19" s="49"/>
    </row>
    <row r="20" spans="1:14">
      <c r="A20" s="7" t="s">
        <v>12</v>
      </c>
      <c r="B20" s="32"/>
      <c r="C20" s="32">
        <v>4.8594199994099689</v>
      </c>
      <c r="D20" s="32">
        <v>4.8622853133648896</v>
      </c>
      <c r="E20" s="32">
        <v>5.0715084814498876</v>
      </c>
      <c r="F20" s="32">
        <v>5.1516771841686069</v>
      </c>
      <c r="G20" s="32">
        <v>5.257289345852592</v>
      </c>
      <c r="H20" s="32">
        <v>5.3512426820602066</v>
      </c>
      <c r="I20" s="32">
        <v>5.3829247143893024</v>
      </c>
      <c r="J20" s="32">
        <v>5.519598950685431</v>
      </c>
      <c r="K20" s="32">
        <v>5.4578617702303829</v>
      </c>
      <c r="L20" s="32">
        <v>5.4096596802347641</v>
      </c>
      <c r="M20" s="32">
        <v>5.4424171649051409</v>
      </c>
      <c r="N20" s="49"/>
    </row>
    <row r="21" spans="1:14">
      <c r="A21" s="7" t="s">
        <v>13</v>
      </c>
      <c r="B21" s="32"/>
      <c r="C21" s="32">
        <v>4.7561477712177389</v>
      </c>
      <c r="D21" s="32"/>
      <c r="E21" s="32">
        <v>4.9112418956468042</v>
      </c>
      <c r="F21" s="32">
        <v>5.2453116777496049</v>
      </c>
      <c r="G21" s="32">
        <v>5.2239083127810826</v>
      </c>
      <c r="H21" s="32">
        <v>5.2244455994455992</v>
      </c>
      <c r="I21" s="32">
        <v>5.4961157421551086</v>
      </c>
      <c r="J21" s="32">
        <v>5.6883632485078328</v>
      </c>
      <c r="K21" s="32">
        <v>6.0699626239341109</v>
      </c>
      <c r="L21" s="32">
        <v>5.9331643318836056</v>
      </c>
      <c r="M21" s="32">
        <v>5.5718258382329573</v>
      </c>
      <c r="N21" s="49"/>
    </row>
    <row r="22" spans="1:14">
      <c r="A22" s="7" t="s">
        <v>14</v>
      </c>
      <c r="B22" s="32"/>
      <c r="C22" s="32">
        <v>5.2626428091168806</v>
      </c>
      <c r="D22" s="32">
        <v>5.2412070720625961</v>
      </c>
      <c r="E22" s="32">
        <v>5.3582995551161643</v>
      </c>
      <c r="F22" s="32">
        <v>5.4368217855467673</v>
      </c>
      <c r="G22" s="32">
        <v>5.5875179186546564</v>
      </c>
      <c r="H22" s="32">
        <v>5.7342757266257101</v>
      </c>
      <c r="I22" s="32">
        <v>5.912690645748957</v>
      </c>
      <c r="J22" s="32">
        <v>5.9996423607142466</v>
      </c>
      <c r="K22" s="32">
        <v>6.0640016193863682</v>
      </c>
      <c r="L22" s="32">
        <v>6.0243376833925018</v>
      </c>
      <c r="M22" s="32">
        <v>5.9559130942343863</v>
      </c>
      <c r="N22" s="49"/>
    </row>
    <row r="23" spans="1:14">
      <c r="A23" s="7" t="s">
        <v>15</v>
      </c>
      <c r="B23" s="32"/>
      <c r="C23" s="32">
        <v>4.6502005203076031</v>
      </c>
      <c r="D23" s="32">
        <v>4.7318952036202671</v>
      </c>
      <c r="E23" s="32">
        <v>4.7609548499379084</v>
      </c>
      <c r="F23" s="32">
        <v>4.7879861682799811</v>
      </c>
      <c r="G23" s="32">
        <v>4.9613807995743224</v>
      </c>
      <c r="H23" s="32">
        <v>5.0624496833917192</v>
      </c>
      <c r="I23" s="32">
        <v>5.1526800164255171</v>
      </c>
      <c r="J23" s="32">
        <v>5.1077628146270708</v>
      </c>
      <c r="K23" s="32">
        <v>5.2413385197170381</v>
      </c>
      <c r="L23" s="32">
        <v>5.0618864531877437</v>
      </c>
      <c r="M23" s="32">
        <v>5.2180895604047333</v>
      </c>
      <c r="N23" s="49"/>
    </row>
    <row r="24" spans="1:14">
      <c r="A24" s="7" t="s">
        <v>16</v>
      </c>
      <c r="B24" s="32"/>
      <c r="C24" s="32">
        <v>5.53076168157091</v>
      </c>
      <c r="D24" s="32">
        <v>5.5407257731530111</v>
      </c>
      <c r="E24" s="32">
        <v>5.6448961841254262</v>
      </c>
      <c r="F24" s="32">
        <v>5.6344238370126156</v>
      </c>
      <c r="G24" s="32">
        <v>5.7955250029793035</v>
      </c>
      <c r="H24" s="32">
        <v>5.9666002131783689</v>
      </c>
      <c r="I24" s="32">
        <v>6.2242099510330302</v>
      </c>
      <c r="J24" s="32">
        <v>6.1720187526448882</v>
      </c>
      <c r="K24" s="32">
        <v>6.1623173331434042</v>
      </c>
      <c r="L24" s="32">
        <v>5.9815246258235151</v>
      </c>
      <c r="M24" s="32">
        <v>5.9711001148800449</v>
      </c>
      <c r="N24" s="49"/>
    </row>
    <row r="25" spans="1:14">
      <c r="A25" s="7" t="s">
        <v>17</v>
      </c>
      <c r="B25" s="32"/>
      <c r="C25" s="32">
        <v>5.4215621948152952</v>
      </c>
      <c r="D25" s="32">
        <v>5.440215831282635</v>
      </c>
      <c r="E25" s="32">
        <v>5.6063786475419466</v>
      </c>
      <c r="F25" s="32">
        <v>5.5497359970751363</v>
      </c>
      <c r="G25" s="32">
        <v>5.6647313864112006</v>
      </c>
      <c r="H25" s="32">
        <v>5.7643097379741883</v>
      </c>
      <c r="I25" s="32">
        <v>5.8793077134660798</v>
      </c>
      <c r="J25" s="32">
        <v>5.8766581782069176</v>
      </c>
      <c r="K25" s="32">
        <v>5.9192023514726904</v>
      </c>
      <c r="L25" s="32">
        <v>5.8631309948586008</v>
      </c>
      <c r="M25" s="32">
        <v>5.8788347914782593</v>
      </c>
      <c r="N25" s="49"/>
    </row>
    <row r="26" spans="1:14">
      <c r="A26" s="7" t="s">
        <v>18</v>
      </c>
      <c r="B26" s="32"/>
      <c r="C26" s="32">
        <v>6.0908305812549477</v>
      </c>
      <c r="D26" s="32">
        <v>6.1138258904898333</v>
      </c>
      <c r="E26" s="32">
        <v>6.2357044651447122</v>
      </c>
      <c r="F26" s="32">
        <v>6.2330740752217419</v>
      </c>
      <c r="G26" s="32">
        <v>5.7708065868663407</v>
      </c>
      <c r="H26" s="32">
        <v>5.783259357972681</v>
      </c>
      <c r="I26" s="32">
        <v>5.8864749572948023</v>
      </c>
      <c r="J26" s="32">
        <v>6.1639765982462853</v>
      </c>
      <c r="K26" s="32">
        <v>6.1286254845543953</v>
      </c>
      <c r="L26" s="32">
        <v>6.6935704827357405</v>
      </c>
      <c r="M26" s="32">
        <v>6.4608782852037479</v>
      </c>
      <c r="N26" s="49"/>
    </row>
    <row r="27" spans="1:14">
      <c r="A27" s="7" t="s">
        <v>19</v>
      </c>
      <c r="B27" s="32"/>
      <c r="C27" s="32">
        <v>5.2978681349710577</v>
      </c>
      <c r="D27" s="32">
        <v>5.3413676941216099</v>
      </c>
      <c r="E27" s="32">
        <v>5.568515676041593</v>
      </c>
      <c r="F27" s="32">
        <v>5.5001067608750507</v>
      </c>
      <c r="G27" s="32">
        <v>5.6492208371009829</v>
      </c>
      <c r="H27" s="32">
        <v>5.7117981115294052</v>
      </c>
      <c r="I27" s="32">
        <v>5.9536935569228469</v>
      </c>
      <c r="J27" s="32">
        <v>6.0608101879840115</v>
      </c>
      <c r="K27" s="32">
        <v>6.2852045331644675</v>
      </c>
      <c r="L27" s="32">
        <v>6.1749676450407618</v>
      </c>
      <c r="M27" s="32">
        <v>6.0385286991762479</v>
      </c>
      <c r="N27" s="49"/>
    </row>
    <row r="28" spans="1:14">
      <c r="A28" s="7" t="s">
        <v>20</v>
      </c>
      <c r="B28" s="32"/>
      <c r="C28" s="32">
        <v>5.5770710659930343</v>
      </c>
      <c r="D28" s="32">
        <v>5.6087970446634356</v>
      </c>
      <c r="E28" s="32">
        <v>5.648815838243376</v>
      </c>
      <c r="F28" s="32">
        <v>5.6913492422555434</v>
      </c>
      <c r="G28" s="32">
        <v>5.745896774571726</v>
      </c>
      <c r="H28" s="32">
        <v>5.9291878606486215</v>
      </c>
      <c r="I28" s="32">
        <v>6.3139709628357643</v>
      </c>
      <c r="J28" s="32">
        <v>6.4187329936031299</v>
      </c>
      <c r="K28" s="32">
        <v>6.5040210732482233</v>
      </c>
      <c r="L28" s="32">
        <v>6.448691295488385</v>
      </c>
      <c r="M28" s="32">
        <v>6.2606650203538283</v>
      </c>
      <c r="N28" s="49"/>
    </row>
    <row r="29" spans="1:14">
      <c r="A29" s="7" t="s">
        <v>21</v>
      </c>
      <c r="B29" s="32"/>
      <c r="C29" s="32">
        <v>5.5012964156578956</v>
      </c>
      <c r="D29" s="32">
        <v>5.7445752226889342</v>
      </c>
      <c r="E29" s="32">
        <v>5.6612114753368061</v>
      </c>
      <c r="F29" s="32">
        <v>5.8136699180605058</v>
      </c>
      <c r="G29" s="32">
        <v>5.9042550632328732</v>
      </c>
      <c r="H29" s="32">
        <v>6.1135626336963345</v>
      </c>
      <c r="I29" s="32">
        <v>6.3411988205123517</v>
      </c>
      <c r="J29" s="32">
        <v>6.3391694664148872</v>
      </c>
      <c r="K29" s="32">
        <v>6.4687352235739244</v>
      </c>
      <c r="L29" s="32">
        <v>6.4495985092325938</v>
      </c>
      <c r="M29" s="32">
        <v>6.2178098657130176</v>
      </c>
      <c r="N29" s="49"/>
    </row>
    <row r="30" spans="1:14" s="51" customFormat="1">
      <c r="A30" s="52" t="s">
        <v>0</v>
      </c>
      <c r="B30" s="59"/>
      <c r="C30" s="59">
        <v>5.4845585113590403</v>
      </c>
      <c r="D30" s="59">
        <v>5.5891387257653165</v>
      </c>
      <c r="E30" s="59">
        <v>5.6464514113436399</v>
      </c>
      <c r="F30" s="59">
        <v>5.6996000988517848</v>
      </c>
      <c r="G30" s="59">
        <v>5.7990163344338237</v>
      </c>
      <c r="H30" s="59">
        <v>5.9039960127078031</v>
      </c>
      <c r="I30" s="59">
        <v>6.0957816879074933</v>
      </c>
      <c r="J30" s="59">
        <v>6.0818456606717293</v>
      </c>
      <c r="K30" s="59">
        <v>6.1473056416439613</v>
      </c>
      <c r="L30" s="59">
        <v>6.1295718005633173</v>
      </c>
      <c r="M30" s="59">
        <v>5.9803415072330823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 style="50" bestFit="1" customWidth="1"/>
    <col min="12" max="13" width="5" style="50" customWidth="1"/>
    <col min="14" max="14" width="5.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75</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32"/>
      <c r="C8" s="32">
        <v>0.85258549606084955</v>
      </c>
      <c r="D8" s="32">
        <v>0.73070009381173517</v>
      </c>
      <c r="E8" s="32">
        <v>0.74877553711152089</v>
      </c>
      <c r="F8" s="32">
        <v>0.60492074834527276</v>
      </c>
      <c r="G8" s="32">
        <v>0.69931521231348204</v>
      </c>
      <c r="H8" s="32">
        <v>0.77142708321464437</v>
      </c>
      <c r="I8" s="32">
        <v>0.74728181989340514</v>
      </c>
      <c r="J8" s="32">
        <v>0.84018636468945818</v>
      </c>
      <c r="K8" s="32">
        <v>0.70974247620659847</v>
      </c>
      <c r="L8" s="32">
        <v>0.59993988235823925</v>
      </c>
      <c r="M8" s="32">
        <v>0.66196360061267912</v>
      </c>
      <c r="N8" s="49"/>
      <c r="O8" s="58"/>
    </row>
    <row r="9" spans="1:18">
      <c r="A9" s="7" t="s">
        <v>2</v>
      </c>
      <c r="B9" s="32"/>
      <c r="C9" s="32">
        <v>0.77060419042637007</v>
      </c>
      <c r="D9" s="32">
        <v>0.62331615897885839</v>
      </c>
      <c r="E9" s="32">
        <v>0.77367561024372944</v>
      </c>
      <c r="F9" s="32">
        <v>0.75332432768780622</v>
      </c>
      <c r="G9" s="32">
        <v>0.77522014810970341</v>
      </c>
      <c r="H9" s="32">
        <v>0.57878219177783108</v>
      </c>
      <c r="I9" s="32">
        <v>0.64490912272307765</v>
      </c>
      <c r="J9" s="32">
        <v>0.71839288215070041</v>
      </c>
      <c r="K9" s="32">
        <v>0.66168507459288228</v>
      </c>
      <c r="L9" s="32">
        <v>0.60373184302479899</v>
      </c>
      <c r="M9" s="32">
        <v>0.65633720580249688</v>
      </c>
      <c r="N9" s="49"/>
    </row>
    <row r="10" spans="1:18">
      <c r="A10" s="7" t="s">
        <v>3</v>
      </c>
      <c r="B10" s="32"/>
      <c r="C10" s="32">
        <v>0.30214650679896821</v>
      </c>
      <c r="D10" s="32">
        <v>0.31065787476450263</v>
      </c>
      <c r="E10" s="32">
        <v>0.42709551743945523</v>
      </c>
      <c r="F10" s="32">
        <v>0.27765550267715505</v>
      </c>
      <c r="G10" s="32">
        <v>0.2801272950763562</v>
      </c>
      <c r="H10" s="32">
        <v>0.4337422728584992</v>
      </c>
      <c r="I10" s="32">
        <v>0.56024938167986638</v>
      </c>
      <c r="J10" s="32">
        <v>0.57995824292912612</v>
      </c>
      <c r="K10" s="32">
        <v>0.49033679473557329</v>
      </c>
      <c r="L10" s="32">
        <v>0.465702950376647</v>
      </c>
      <c r="M10" s="32">
        <v>0.51600638112330388</v>
      </c>
      <c r="N10" s="49"/>
    </row>
    <row r="11" spans="1:18">
      <c r="A11" s="7" t="s">
        <v>4</v>
      </c>
      <c r="B11" s="32"/>
      <c r="C11" s="32">
        <v>0.68266871134059537</v>
      </c>
      <c r="D11" s="32">
        <v>0.36862286522353965</v>
      </c>
      <c r="E11" s="32">
        <v>0.52413725116936805</v>
      </c>
      <c r="F11" s="32">
        <v>0.38099097139127597</v>
      </c>
      <c r="G11" s="32">
        <v>0.40554430001087782</v>
      </c>
      <c r="H11" s="32">
        <v>0.40025562928315023</v>
      </c>
      <c r="I11" s="32">
        <v>0.56273251386924839</v>
      </c>
      <c r="J11" s="32">
        <v>0.76878807244642666</v>
      </c>
      <c r="K11" s="32">
        <v>0.65441640378548893</v>
      </c>
      <c r="L11" s="32">
        <v>0.54161726313499403</v>
      </c>
      <c r="M11" s="32">
        <v>0.51616515283367781</v>
      </c>
      <c r="N11" s="49"/>
    </row>
    <row r="12" spans="1:18">
      <c r="A12" s="7" t="s">
        <v>5</v>
      </c>
      <c r="B12" s="32"/>
      <c r="C12" s="32">
        <v>0.64585345249401871</v>
      </c>
      <c r="D12" s="32">
        <v>0.62892464869340736</v>
      </c>
      <c r="E12" s="32">
        <v>0.77678027812279293</v>
      </c>
      <c r="F12" s="32">
        <v>0.64848091863325297</v>
      </c>
      <c r="G12" s="32">
        <v>0.66923236160833877</v>
      </c>
      <c r="H12" s="32">
        <v>0.69909463968242369</v>
      </c>
      <c r="I12" s="32">
        <v>0.47400392099559191</v>
      </c>
      <c r="J12" s="32">
        <v>0.51299225542485571</v>
      </c>
      <c r="K12" s="32">
        <v>0.38481344828426001</v>
      </c>
      <c r="L12" s="32">
        <v>0.67798762816297709</v>
      </c>
      <c r="M12" s="32">
        <v>0.47792856968899927</v>
      </c>
      <c r="N12" s="49"/>
    </row>
    <row r="13" spans="1:18">
      <c r="A13" s="7" t="s">
        <v>6</v>
      </c>
      <c r="B13" s="32"/>
      <c r="C13" s="32">
        <v>0.80310476472386472</v>
      </c>
      <c r="D13" s="32">
        <v>0.56146301302902868</v>
      </c>
      <c r="E13" s="32">
        <v>0.73412220982002252</v>
      </c>
      <c r="F13" s="32">
        <v>0.67149481081326234</v>
      </c>
      <c r="G13" s="32">
        <v>0.78605187171030255</v>
      </c>
      <c r="H13" s="32">
        <v>0.68342433412365866</v>
      </c>
      <c r="I13" s="32">
        <v>0.69358790877916165</v>
      </c>
      <c r="J13" s="32">
        <v>0.80527227167704341</v>
      </c>
      <c r="K13" s="32">
        <v>0.71470874287888375</v>
      </c>
      <c r="L13" s="32">
        <v>0.61836832265428354</v>
      </c>
      <c r="M13" s="32">
        <v>0.6392655392143276</v>
      </c>
      <c r="N13" s="49"/>
    </row>
    <row r="14" spans="1:18">
      <c r="A14" s="7" t="s">
        <v>7</v>
      </c>
      <c r="B14" s="32"/>
      <c r="C14" s="32">
        <v>0.42131445601565665</v>
      </c>
      <c r="D14" s="32">
        <v>0.39649096545720264</v>
      </c>
      <c r="E14" s="32">
        <v>0.53967399225554347</v>
      </c>
      <c r="F14" s="32">
        <v>0.51601321993705163</v>
      </c>
      <c r="G14" s="32">
        <v>0.63709775899219645</v>
      </c>
      <c r="H14" s="32">
        <v>0.75746300111479203</v>
      </c>
      <c r="I14" s="32">
        <v>0.69379931379230197</v>
      </c>
      <c r="J14" s="32">
        <v>0.61389708460208225</v>
      </c>
      <c r="K14" s="32">
        <v>0.72209179111238919</v>
      </c>
      <c r="L14" s="32">
        <v>0.6939363977641132</v>
      </c>
      <c r="M14" s="32">
        <v>0.5990144135130131</v>
      </c>
      <c r="N14" s="49"/>
    </row>
    <row r="15" spans="1:18">
      <c r="A15" s="7" t="s">
        <v>8</v>
      </c>
      <c r="B15" s="32"/>
      <c r="C15" s="32">
        <v>0.69504948276505951</v>
      </c>
      <c r="D15" s="32">
        <v>0.56711184922041358</v>
      </c>
      <c r="E15" s="32">
        <v>0.65834001642808082</v>
      </c>
      <c r="F15" s="32">
        <v>0.67992522906260533</v>
      </c>
      <c r="G15" s="32">
        <v>0.72757040045502341</v>
      </c>
      <c r="H15" s="32">
        <v>0.71699304833577859</v>
      </c>
      <c r="I15" s="32">
        <v>0.81462876498651293</v>
      </c>
      <c r="J15" s="32">
        <v>0.68442463972949719</v>
      </c>
      <c r="K15" s="32">
        <v>0.69840046698202407</v>
      </c>
      <c r="L15" s="32">
        <v>0.74126146434142304</v>
      </c>
      <c r="M15" s="32">
        <v>0.72267262003971744</v>
      </c>
      <c r="N15" s="49"/>
    </row>
    <row r="16" spans="1:18">
      <c r="A16" s="7" t="s">
        <v>22</v>
      </c>
      <c r="B16" s="32"/>
      <c r="C16" s="32">
        <v>0.3683861579366105</v>
      </c>
      <c r="D16" s="32"/>
      <c r="E16" s="32"/>
      <c r="F16" s="32"/>
      <c r="G16" s="32"/>
      <c r="H16" s="32"/>
      <c r="I16" s="32"/>
      <c r="J16" s="32"/>
      <c r="K16" s="32"/>
      <c r="L16" s="32"/>
      <c r="M16" s="32">
        <v>0.26216492079797432</v>
      </c>
      <c r="N16" s="49"/>
    </row>
    <row r="17" spans="1:14">
      <c r="A17" s="7" t="s">
        <v>9</v>
      </c>
      <c r="B17" s="32"/>
      <c r="C17" s="32">
        <v>0.86260846288622517</v>
      </c>
      <c r="D17" s="32">
        <v>0.57196064399490498</v>
      </c>
      <c r="E17" s="32">
        <v>0.74525512579951514</v>
      </c>
      <c r="F17" s="32">
        <v>0.47655811293879174</v>
      </c>
      <c r="G17" s="32">
        <v>0.51694133236546913</v>
      </c>
      <c r="H17" s="32">
        <v>0.52707137769986168</v>
      </c>
      <c r="I17" s="32">
        <v>0.43574688754057495</v>
      </c>
      <c r="J17" s="32">
        <v>0.47656667305822253</v>
      </c>
      <c r="K17" s="32">
        <v>0.44967762590223659</v>
      </c>
      <c r="L17" s="32">
        <v>0.43466146439675124</v>
      </c>
      <c r="M17" s="32">
        <v>0.56973330091901442</v>
      </c>
      <c r="N17" s="49"/>
    </row>
    <row r="18" spans="1:14">
      <c r="A18" s="7" t="s">
        <v>10</v>
      </c>
      <c r="B18" s="32"/>
      <c r="C18" s="32">
        <v>0.52356112873435645</v>
      </c>
      <c r="D18" s="32">
        <v>0.44197852414315347</v>
      </c>
      <c r="E18" s="32">
        <v>0.5395800849126704</v>
      </c>
      <c r="F18" s="32">
        <v>0.49233363630709537</v>
      </c>
      <c r="G18" s="32">
        <v>0.52503461647995409</v>
      </c>
      <c r="H18" s="32">
        <v>0.4980823179347737</v>
      </c>
      <c r="I18" s="32">
        <v>0.43200112169397614</v>
      </c>
      <c r="J18" s="32">
        <v>0.45530082239372549</v>
      </c>
      <c r="K18" s="32">
        <v>0.37550942692131012</v>
      </c>
      <c r="L18" s="32">
        <v>0.4003116301552368</v>
      </c>
      <c r="M18" s="32">
        <v>0.51924719931127117</v>
      </c>
      <c r="N18" s="49"/>
    </row>
    <row r="19" spans="1:14">
      <c r="A19" s="7" t="s">
        <v>11</v>
      </c>
      <c r="B19" s="32"/>
      <c r="C19" s="32">
        <v>0.76026070206734109</v>
      </c>
      <c r="D19" s="32">
        <v>0.61447753456614118</v>
      </c>
      <c r="E19" s="32">
        <v>0.62861332987728769</v>
      </c>
      <c r="F19" s="32">
        <v>0.61618077392686366</v>
      </c>
      <c r="G19" s="32">
        <v>0.66857194737137349</v>
      </c>
      <c r="H19" s="32">
        <v>0.70532850623793508</v>
      </c>
      <c r="I19" s="32">
        <v>0.66392096650129062</v>
      </c>
      <c r="J19" s="32">
        <v>0.70483789554101894</v>
      </c>
      <c r="K19" s="32">
        <v>0.65927050207537985</v>
      </c>
      <c r="L19" s="32">
        <v>0.66188558556100485</v>
      </c>
      <c r="M19" s="32">
        <v>0.66999728859573138</v>
      </c>
      <c r="N19" s="49"/>
    </row>
    <row r="20" spans="1:14">
      <c r="A20" s="7" t="s">
        <v>12</v>
      </c>
      <c r="B20" s="32"/>
      <c r="C20" s="32">
        <v>0.38790179247903828</v>
      </c>
      <c r="D20" s="32">
        <v>0.23692150952357241</v>
      </c>
      <c r="E20" s="32">
        <v>0.27388744834137019</v>
      </c>
      <c r="F20" s="32">
        <v>0.25006032425724561</v>
      </c>
      <c r="G20" s="32">
        <v>0.29276185515284059</v>
      </c>
      <c r="H20" s="32">
        <v>0.33254675608700479</v>
      </c>
      <c r="I20" s="32">
        <v>0.37766623641746683</v>
      </c>
      <c r="J20" s="32">
        <v>0.57175292716276827</v>
      </c>
      <c r="K20" s="32">
        <v>0.49958060278295907</v>
      </c>
      <c r="L20" s="32">
        <v>0.48448153694717128</v>
      </c>
      <c r="M20" s="32">
        <v>0.47360210502931949</v>
      </c>
      <c r="N20" s="49"/>
    </row>
    <row r="21" spans="1:14">
      <c r="A21" s="7" t="s">
        <v>13</v>
      </c>
      <c r="B21" s="32"/>
      <c r="C21" s="32">
        <v>0.37748727630930884</v>
      </c>
      <c r="D21" s="32"/>
      <c r="E21" s="32">
        <v>0.3493195467689425</v>
      </c>
      <c r="F21" s="32">
        <v>0.1127172967908491</v>
      </c>
      <c r="G21" s="32">
        <v>0.23231124921641716</v>
      </c>
      <c r="H21" s="32">
        <v>0.12449968656686236</v>
      </c>
      <c r="I21" s="32">
        <v>0.12355601690516795</v>
      </c>
      <c r="J21" s="32">
        <v>0.25025580188329505</v>
      </c>
      <c r="K21" s="32">
        <v>0.12046886901191046</v>
      </c>
      <c r="L21" s="32">
        <v>0.11220771517353412</v>
      </c>
      <c r="M21" s="32">
        <v>0.23754052724172098</v>
      </c>
      <c r="N21" s="49"/>
    </row>
    <row r="22" spans="1:14">
      <c r="A22" s="7" t="s">
        <v>14</v>
      </c>
      <c r="B22" s="32"/>
      <c r="C22" s="32">
        <v>0.7851323846360011</v>
      </c>
      <c r="D22" s="32">
        <v>0.70391708990890645</v>
      </c>
      <c r="E22" s="32">
        <v>0.77472903419071093</v>
      </c>
      <c r="F22" s="32">
        <v>0.72664664492585884</v>
      </c>
      <c r="G22" s="32">
        <v>0.75574355605179666</v>
      </c>
      <c r="H22" s="32">
        <v>0.77782250377854334</v>
      </c>
      <c r="I22" s="32">
        <v>0.73481348974006344</v>
      </c>
      <c r="J22" s="32">
        <v>0.80785979561825139</v>
      </c>
      <c r="K22" s="32">
        <v>0.73573089282553339</v>
      </c>
      <c r="L22" s="32">
        <v>0.70392687667651588</v>
      </c>
      <c r="M22" s="32">
        <v>0.82012048787462044</v>
      </c>
      <c r="N22" s="49"/>
    </row>
    <row r="23" spans="1:14">
      <c r="A23" s="7" t="s">
        <v>15</v>
      </c>
      <c r="B23" s="32"/>
      <c r="C23" s="32">
        <v>0.50304484767118673</v>
      </c>
      <c r="D23" s="32">
        <v>0.35338510018664154</v>
      </c>
      <c r="E23" s="32">
        <v>0.38537300534074914</v>
      </c>
      <c r="F23" s="32">
        <v>0.39165412317781734</v>
      </c>
      <c r="G23" s="32">
        <v>0.40571494043924161</v>
      </c>
      <c r="H23" s="32">
        <v>0.48032963205804857</v>
      </c>
      <c r="I23" s="32">
        <v>0.36153717442965694</v>
      </c>
      <c r="J23" s="32">
        <v>0.48431187683545679</v>
      </c>
      <c r="K23" s="32">
        <v>0.44560899875537385</v>
      </c>
      <c r="L23" s="32">
        <v>0.41729419042884935</v>
      </c>
      <c r="M23" s="32">
        <v>0.62825779934865844</v>
      </c>
      <c r="N23" s="49"/>
    </row>
    <row r="24" spans="1:14">
      <c r="A24" s="7" t="s">
        <v>16</v>
      </c>
      <c r="B24" s="32"/>
      <c r="C24" s="32">
        <v>0.47060252164660515</v>
      </c>
      <c r="D24" s="32">
        <v>0.42934748786136656</v>
      </c>
      <c r="E24" s="32">
        <v>0.5336391949116297</v>
      </c>
      <c r="F24" s="32">
        <v>0.52988906815114656</v>
      </c>
      <c r="G24" s="32">
        <v>0.59919512981885092</v>
      </c>
      <c r="H24" s="32">
        <v>0.58316541443425651</v>
      </c>
      <c r="I24" s="32">
        <v>0.54168888849218122</v>
      </c>
      <c r="J24" s="32">
        <v>0.59820360870049238</v>
      </c>
      <c r="K24" s="32">
        <v>0.55350904009895874</v>
      </c>
      <c r="L24" s="32">
        <v>0.50050443853845972</v>
      </c>
      <c r="M24" s="32">
        <v>0.5596396605472036</v>
      </c>
      <c r="N24" s="49"/>
    </row>
    <row r="25" spans="1:14">
      <c r="A25" s="7" t="s">
        <v>17</v>
      </c>
      <c r="B25" s="32"/>
      <c r="C25" s="32">
        <v>0.49561360670243332</v>
      </c>
      <c r="D25" s="32">
        <v>0.43805141947778048</v>
      </c>
      <c r="E25" s="32">
        <v>0.50525508554843002</v>
      </c>
      <c r="F25" s="32">
        <v>0.49849140220759935</v>
      </c>
      <c r="G25" s="32">
        <v>0.51778472628797345</v>
      </c>
      <c r="H25" s="32">
        <v>0.57800854919176003</v>
      </c>
      <c r="I25" s="32">
        <v>0.65540280889097857</v>
      </c>
      <c r="J25" s="32">
        <v>0.75740764182910203</v>
      </c>
      <c r="K25" s="32">
        <v>0.70175651757195723</v>
      </c>
      <c r="L25" s="32">
        <v>0.65015506995101513</v>
      </c>
      <c r="M25" s="32">
        <v>0.53021914367931711</v>
      </c>
      <c r="N25" s="49"/>
    </row>
    <row r="26" spans="1:14">
      <c r="A26" s="7" t="s">
        <v>18</v>
      </c>
      <c r="B26" s="32"/>
      <c r="C26" s="32">
        <v>0.52812487627714977</v>
      </c>
      <c r="D26" s="32">
        <v>0.59796133964922815</v>
      </c>
      <c r="E26" s="32">
        <v>0.46391950007246918</v>
      </c>
      <c r="F26" s="32">
        <v>0.70920704055187511</v>
      </c>
      <c r="G26" s="32">
        <v>0.28203439068585157</v>
      </c>
      <c r="H26" s="32">
        <v>0.29212356703295439</v>
      </c>
      <c r="I26" s="32">
        <v>0.16632699459018804</v>
      </c>
      <c r="J26" s="32">
        <v>0.18468655374728501</v>
      </c>
      <c r="K26" s="32">
        <v>0.16967051895788782</v>
      </c>
      <c r="L26" s="32">
        <v>0.36590714420636294</v>
      </c>
      <c r="M26" s="32">
        <v>0.47847508080183887</v>
      </c>
      <c r="N26" s="49"/>
    </row>
    <row r="27" spans="1:14">
      <c r="A27" s="7" t="s">
        <v>19</v>
      </c>
      <c r="B27" s="32"/>
      <c r="C27" s="32">
        <v>0.32865404614403959</v>
      </c>
      <c r="D27" s="32">
        <v>0.2360535620464905</v>
      </c>
      <c r="E27" s="32">
        <v>0.36079405875921217</v>
      </c>
      <c r="F27" s="32">
        <v>0.35113755449214035</v>
      </c>
      <c r="G27" s="32">
        <v>0.44096161765332348</v>
      </c>
      <c r="H27" s="32">
        <v>0.45277991565255671</v>
      </c>
      <c r="I27" s="32">
        <v>0.425017962881445</v>
      </c>
      <c r="J27" s="32">
        <v>0.47446828450932221</v>
      </c>
      <c r="K27" s="32">
        <v>0.4422015534697471</v>
      </c>
      <c r="L27" s="32">
        <v>0.34188659954844297</v>
      </c>
      <c r="M27" s="32">
        <v>0.64470414495264328</v>
      </c>
      <c r="N27" s="49"/>
    </row>
    <row r="28" spans="1:14">
      <c r="A28" s="7" t="s">
        <v>20</v>
      </c>
      <c r="B28" s="32"/>
      <c r="C28" s="32">
        <v>0.66171391118849521</v>
      </c>
      <c r="D28" s="32">
        <v>0.60799524979581931</v>
      </c>
      <c r="E28" s="32">
        <v>0.68814205941314199</v>
      </c>
      <c r="F28" s="32">
        <v>0.60897744409806975</v>
      </c>
      <c r="G28" s="32">
        <v>0.66996041973772835</v>
      </c>
      <c r="H28" s="32">
        <v>0.73341953953045713</v>
      </c>
      <c r="I28" s="32">
        <v>0.76803851379807087</v>
      </c>
      <c r="J28" s="32">
        <v>0.78424574247814449</v>
      </c>
      <c r="K28" s="32">
        <v>0.66335218701863119</v>
      </c>
      <c r="L28" s="32">
        <v>0.6441294459274628</v>
      </c>
      <c r="M28" s="32">
        <v>0.63611091964026567</v>
      </c>
      <c r="N28" s="49"/>
    </row>
    <row r="29" spans="1:14">
      <c r="A29" s="7" t="s">
        <v>21</v>
      </c>
      <c r="B29" s="32"/>
      <c r="C29" s="32">
        <v>0.67018113883513064</v>
      </c>
      <c r="D29" s="32">
        <v>0.74633222330921078</v>
      </c>
      <c r="E29" s="32">
        <v>0.70171022539536509</v>
      </c>
      <c r="F29" s="32">
        <v>0.71172489974149822</v>
      </c>
      <c r="G29" s="32">
        <v>0.70022643196351175</v>
      </c>
      <c r="H29" s="32">
        <v>0.78684686202227394</v>
      </c>
      <c r="I29" s="32">
        <v>0.79673682062312523</v>
      </c>
      <c r="J29" s="32">
        <v>0.71663043971208484</v>
      </c>
      <c r="K29" s="32">
        <v>0.81318974285880885</v>
      </c>
      <c r="L29" s="32">
        <v>0.81268504901166816</v>
      </c>
      <c r="M29" s="32">
        <v>0.9153735641492442</v>
      </c>
      <c r="N29" s="49"/>
    </row>
    <row r="30" spans="1:14" s="51" customFormat="1">
      <c r="A30" s="52" t="s">
        <v>0</v>
      </c>
      <c r="B30" s="59"/>
      <c r="C30" s="59">
        <v>0.62827422439526059</v>
      </c>
      <c r="D30" s="59">
        <v>0.5327093621878205</v>
      </c>
      <c r="E30" s="59">
        <v>0.59796452482433204</v>
      </c>
      <c r="F30" s="59">
        <v>0.56636222603348663</v>
      </c>
      <c r="G30" s="59">
        <v>0.59837448184633324</v>
      </c>
      <c r="H30" s="59">
        <v>0.62131368748251936</v>
      </c>
      <c r="I30" s="59">
        <v>0.60879890815229676</v>
      </c>
      <c r="J30" s="59">
        <v>0.65310913224406053</v>
      </c>
      <c r="K30" s="59">
        <v>0.61068055232128327</v>
      </c>
      <c r="L30" s="59">
        <v>0.59685660495744952</v>
      </c>
      <c r="M30" s="59">
        <v>0.63583491864312303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sheetPr codeName="Feuil3"/>
  <dimension ref="A1:BC30"/>
  <sheetViews>
    <sheetView workbookViewId="0"/>
  </sheetViews>
  <sheetFormatPr baseColWidth="10" defaultColWidth="4.7109375" defaultRowHeight="12"/>
  <cols>
    <col min="1" max="1" width="29.140625" style="1" customWidth="1"/>
    <col min="2" max="27" width="5.42578125" style="1" hidden="1" customWidth="1"/>
    <col min="28" max="38" width="5.42578125" style="1" bestFit="1" customWidth="1"/>
    <col min="39" max="48" width="5.42578125" style="4" bestFit="1" customWidth="1"/>
    <col min="49" max="50" width="5.4257812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23</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5"/>
      <c r="B7" s="6">
        <v>1966</v>
      </c>
      <c r="C7" s="6">
        <v>1967</v>
      </c>
      <c r="D7" s="6">
        <v>1968</v>
      </c>
      <c r="E7" s="6">
        <v>1969</v>
      </c>
      <c r="F7" s="6">
        <v>1970</v>
      </c>
      <c r="G7" s="6">
        <v>1971</v>
      </c>
      <c r="H7" s="6">
        <v>1972</v>
      </c>
      <c r="I7" s="6">
        <v>1973</v>
      </c>
      <c r="J7" s="6">
        <v>1974</v>
      </c>
      <c r="K7" s="6">
        <v>1975</v>
      </c>
      <c r="L7" s="6">
        <v>1976</v>
      </c>
      <c r="M7" s="6">
        <v>1977</v>
      </c>
      <c r="N7" s="6">
        <v>1978</v>
      </c>
      <c r="O7" s="6">
        <v>1979</v>
      </c>
      <c r="P7" s="6">
        <v>1980</v>
      </c>
      <c r="Q7" s="6">
        <v>1981</v>
      </c>
      <c r="R7" s="6">
        <v>1982</v>
      </c>
      <c r="S7" s="6">
        <v>1983</v>
      </c>
      <c r="T7" s="6">
        <v>1984</v>
      </c>
      <c r="U7" s="6">
        <v>1985</v>
      </c>
      <c r="V7" s="6">
        <v>1986</v>
      </c>
      <c r="W7" s="6">
        <v>1987</v>
      </c>
      <c r="X7" s="6">
        <v>1988</v>
      </c>
      <c r="Y7" s="6">
        <v>1989</v>
      </c>
      <c r="Z7" s="6">
        <v>1990</v>
      </c>
      <c r="AA7" s="6">
        <v>1991</v>
      </c>
      <c r="AB7" s="6">
        <v>1992</v>
      </c>
      <c r="AC7" s="6">
        <v>1993</v>
      </c>
      <c r="AD7" s="6">
        <v>1994</v>
      </c>
      <c r="AE7" s="6">
        <v>1995</v>
      </c>
      <c r="AF7" s="6">
        <v>1996</v>
      </c>
      <c r="AG7" s="6">
        <v>1997</v>
      </c>
      <c r="AH7" s="6">
        <v>1998</v>
      </c>
      <c r="AI7" s="6">
        <v>1999</v>
      </c>
      <c r="AJ7" s="6">
        <v>2000</v>
      </c>
      <c r="AK7" s="6">
        <v>2001</v>
      </c>
      <c r="AL7" s="6">
        <v>2002</v>
      </c>
      <c r="AM7" s="6">
        <v>2003</v>
      </c>
      <c r="AN7" s="6">
        <v>2004</v>
      </c>
      <c r="AO7" s="6">
        <v>2005</v>
      </c>
      <c r="AP7" s="6">
        <v>2006</v>
      </c>
      <c r="AQ7" s="6">
        <v>2007</v>
      </c>
      <c r="AR7" s="6">
        <v>2008</v>
      </c>
      <c r="AS7" s="6">
        <v>2009</v>
      </c>
      <c r="AT7" s="6">
        <v>2010</v>
      </c>
      <c r="AU7" s="6">
        <v>2011</v>
      </c>
      <c r="AV7" s="6">
        <v>2012</v>
      </c>
      <c r="AW7" s="6">
        <v>2013</v>
      </c>
      <c r="AX7" s="6">
        <v>2014</v>
      </c>
    </row>
    <row r="8" spans="1:55">
      <c r="A8" s="7" t="s">
        <v>1</v>
      </c>
      <c r="B8" s="8"/>
      <c r="C8" s="8"/>
      <c r="D8" s="8"/>
      <c r="E8" s="8"/>
      <c r="F8" s="8"/>
      <c r="G8" s="8"/>
      <c r="H8" s="8"/>
      <c r="I8" s="8"/>
      <c r="J8" s="8"/>
      <c r="K8" s="8"/>
      <c r="L8" s="8"/>
      <c r="M8" s="8"/>
      <c r="N8" s="8"/>
      <c r="O8" s="8"/>
      <c r="P8" s="8"/>
      <c r="Q8" s="8"/>
      <c r="R8" s="8"/>
      <c r="S8" s="8"/>
      <c r="T8" s="8"/>
      <c r="U8" s="8"/>
      <c r="V8" s="8"/>
      <c r="W8" s="8"/>
      <c r="X8" s="8"/>
      <c r="Y8" s="8"/>
      <c r="Z8" s="8"/>
      <c r="AA8" s="8"/>
      <c r="AB8" s="8">
        <v>35</v>
      </c>
      <c r="AC8" s="8">
        <v>34</v>
      </c>
      <c r="AD8" s="8">
        <v>35</v>
      </c>
      <c r="AE8" s="8">
        <v>36</v>
      </c>
      <c r="AF8" s="8">
        <v>36</v>
      </c>
      <c r="AG8" s="8">
        <v>36</v>
      </c>
      <c r="AH8" s="8">
        <v>32</v>
      </c>
      <c r="AI8" s="8">
        <v>34</v>
      </c>
      <c r="AJ8" s="8">
        <v>34</v>
      </c>
      <c r="AK8" s="8">
        <v>33</v>
      </c>
      <c r="AL8" s="8">
        <v>33</v>
      </c>
      <c r="AM8" s="8">
        <v>33</v>
      </c>
      <c r="AN8" s="8">
        <v>31</v>
      </c>
      <c r="AO8" s="8">
        <v>31</v>
      </c>
      <c r="AP8" s="8">
        <v>32</v>
      </c>
      <c r="AQ8" s="8">
        <v>33</v>
      </c>
      <c r="AR8" s="8">
        <v>32</v>
      </c>
      <c r="AS8" s="8">
        <v>33</v>
      </c>
      <c r="AT8" s="8">
        <v>32</v>
      </c>
      <c r="AU8" s="8">
        <v>33</v>
      </c>
      <c r="AV8" s="8">
        <v>32</v>
      </c>
      <c r="AW8" s="8">
        <v>35</v>
      </c>
      <c r="AX8" s="8">
        <v>37</v>
      </c>
    </row>
    <row r="9" spans="1:55">
      <c r="A9" s="7" t="s">
        <v>2</v>
      </c>
      <c r="B9" s="8"/>
      <c r="C9" s="8"/>
      <c r="D9" s="8"/>
      <c r="E9" s="8"/>
      <c r="F9" s="8"/>
      <c r="G9" s="8"/>
      <c r="H9" s="8"/>
      <c r="I9" s="8"/>
      <c r="J9" s="8"/>
      <c r="K9" s="8"/>
      <c r="L9" s="8"/>
      <c r="M9" s="8"/>
      <c r="N9" s="8"/>
      <c r="O9" s="8"/>
      <c r="P9" s="8"/>
      <c r="Q9" s="8"/>
      <c r="R9" s="8"/>
      <c r="S9" s="8"/>
      <c r="T9" s="8"/>
      <c r="U9" s="8"/>
      <c r="V9" s="8"/>
      <c r="W9" s="8"/>
      <c r="X9" s="8"/>
      <c r="Y9" s="8"/>
      <c r="Z9" s="8"/>
      <c r="AA9" s="8"/>
      <c r="AB9" s="8">
        <v>136</v>
      </c>
      <c r="AC9" s="8">
        <v>129</v>
      </c>
      <c r="AD9" s="8">
        <v>129</v>
      </c>
      <c r="AE9" s="8">
        <v>128</v>
      </c>
      <c r="AF9" s="8">
        <v>129</v>
      </c>
      <c r="AG9" s="8">
        <v>128</v>
      </c>
      <c r="AH9" s="8">
        <v>132</v>
      </c>
      <c r="AI9" s="8">
        <v>137</v>
      </c>
      <c r="AJ9" s="8">
        <v>138</v>
      </c>
      <c r="AK9" s="8">
        <v>138</v>
      </c>
      <c r="AL9" s="8">
        <v>136</v>
      </c>
      <c r="AM9" s="8">
        <v>137</v>
      </c>
      <c r="AN9" s="8">
        <v>136</v>
      </c>
      <c r="AO9" s="8">
        <v>136</v>
      </c>
      <c r="AP9" s="8">
        <v>132</v>
      </c>
      <c r="AQ9" s="8">
        <v>130</v>
      </c>
      <c r="AR9" s="8">
        <v>129</v>
      </c>
      <c r="AS9" s="8">
        <v>128</v>
      </c>
      <c r="AT9" s="8">
        <v>130</v>
      </c>
      <c r="AU9" s="8">
        <v>126</v>
      </c>
      <c r="AV9" s="8">
        <v>125</v>
      </c>
      <c r="AW9" s="8">
        <v>122</v>
      </c>
      <c r="AX9" s="8">
        <v>125</v>
      </c>
    </row>
    <row r="10" spans="1:55">
      <c r="A10" s="7" t="s">
        <v>3</v>
      </c>
      <c r="B10" s="8"/>
      <c r="C10" s="8"/>
      <c r="D10" s="8"/>
      <c r="E10" s="8"/>
      <c r="F10" s="8"/>
      <c r="G10" s="8"/>
      <c r="H10" s="8"/>
      <c r="I10" s="8"/>
      <c r="J10" s="8"/>
      <c r="K10" s="8"/>
      <c r="L10" s="8"/>
      <c r="M10" s="8"/>
      <c r="N10" s="8"/>
      <c r="O10" s="8"/>
      <c r="P10" s="8"/>
      <c r="Q10" s="8"/>
      <c r="R10" s="8"/>
      <c r="S10" s="8"/>
      <c r="T10" s="8"/>
      <c r="U10" s="8"/>
      <c r="V10" s="8"/>
      <c r="W10" s="8"/>
      <c r="X10" s="8"/>
      <c r="Y10" s="8"/>
      <c r="Z10" s="8"/>
      <c r="AA10" s="8"/>
      <c r="AB10" s="8">
        <v>54</v>
      </c>
      <c r="AC10" s="8">
        <v>51</v>
      </c>
      <c r="AD10" s="8">
        <v>50</v>
      </c>
      <c r="AE10" s="8">
        <v>51</v>
      </c>
      <c r="AF10" s="8">
        <v>51</v>
      </c>
      <c r="AG10" s="8">
        <v>51</v>
      </c>
      <c r="AH10" s="8">
        <v>52</v>
      </c>
      <c r="AI10" s="8">
        <v>53</v>
      </c>
      <c r="AJ10" s="8">
        <v>49</v>
      </c>
      <c r="AK10" s="8">
        <v>48</v>
      </c>
      <c r="AL10" s="8">
        <v>49</v>
      </c>
      <c r="AM10" s="8">
        <v>50</v>
      </c>
      <c r="AN10" s="8">
        <v>51</v>
      </c>
      <c r="AO10" s="8">
        <v>48</v>
      </c>
      <c r="AP10" s="8">
        <v>46</v>
      </c>
      <c r="AQ10" s="8">
        <v>47</v>
      </c>
      <c r="AR10" s="8">
        <v>47</v>
      </c>
      <c r="AS10" s="8">
        <v>46</v>
      </c>
      <c r="AT10" s="8">
        <v>45</v>
      </c>
      <c r="AU10" s="8">
        <v>43</v>
      </c>
      <c r="AV10" s="8">
        <v>43</v>
      </c>
      <c r="AW10" s="8">
        <v>44</v>
      </c>
      <c r="AX10" s="8">
        <v>43</v>
      </c>
    </row>
    <row r="11" spans="1:55">
      <c r="A11" s="7" t="s">
        <v>4</v>
      </c>
      <c r="B11" s="8"/>
      <c r="C11" s="8"/>
      <c r="D11" s="8"/>
      <c r="E11" s="8"/>
      <c r="F11" s="8"/>
      <c r="G11" s="8"/>
      <c r="H11" s="8"/>
      <c r="I11" s="8"/>
      <c r="J11" s="8"/>
      <c r="K11" s="8"/>
      <c r="L11" s="8"/>
      <c r="M11" s="8"/>
      <c r="N11" s="8"/>
      <c r="O11" s="8"/>
      <c r="P11" s="8"/>
      <c r="Q11" s="8"/>
      <c r="R11" s="8"/>
      <c r="S11" s="8"/>
      <c r="T11" s="8"/>
      <c r="U11" s="8"/>
      <c r="V11" s="8"/>
      <c r="W11" s="8"/>
      <c r="X11" s="8"/>
      <c r="Y11" s="8"/>
      <c r="Z11" s="8"/>
      <c r="AA11" s="8"/>
      <c r="AB11" s="8">
        <v>63</v>
      </c>
      <c r="AC11" s="8">
        <v>62</v>
      </c>
      <c r="AD11" s="8">
        <v>63</v>
      </c>
      <c r="AE11" s="8">
        <v>62</v>
      </c>
      <c r="AF11" s="8">
        <v>62</v>
      </c>
      <c r="AG11" s="8">
        <v>64</v>
      </c>
      <c r="AH11" s="8">
        <v>65</v>
      </c>
      <c r="AI11" s="8">
        <v>65</v>
      </c>
      <c r="AJ11" s="8">
        <v>66</v>
      </c>
      <c r="AK11" s="8">
        <v>64</v>
      </c>
      <c r="AL11" s="8">
        <v>64</v>
      </c>
      <c r="AM11" s="8">
        <v>66</v>
      </c>
      <c r="AN11" s="8">
        <v>66</v>
      </c>
      <c r="AO11" s="8">
        <v>64</v>
      </c>
      <c r="AP11" s="8">
        <v>64</v>
      </c>
      <c r="AQ11" s="8">
        <v>63</v>
      </c>
      <c r="AR11" s="8">
        <v>63</v>
      </c>
      <c r="AS11" s="8">
        <v>64</v>
      </c>
      <c r="AT11" s="8">
        <v>63</v>
      </c>
      <c r="AU11" s="8">
        <v>63</v>
      </c>
      <c r="AV11" s="8">
        <v>63</v>
      </c>
      <c r="AW11" s="8">
        <v>62</v>
      </c>
      <c r="AX11" s="8">
        <v>62</v>
      </c>
    </row>
    <row r="12" spans="1:55">
      <c r="A12" s="7" t="s">
        <v>5</v>
      </c>
      <c r="B12" s="8"/>
      <c r="C12" s="8"/>
      <c r="D12" s="8"/>
      <c r="E12" s="8"/>
      <c r="F12" s="8"/>
      <c r="G12" s="8"/>
      <c r="H12" s="8"/>
      <c r="I12" s="8"/>
      <c r="J12" s="8"/>
      <c r="K12" s="8"/>
      <c r="L12" s="8"/>
      <c r="M12" s="8"/>
      <c r="N12" s="8"/>
      <c r="O12" s="8"/>
      <c r="P12" s="8"/>
      <c r="Q12" s="8"/>
      <c r="R12" s="8"/>
      <c r="S12" s="8"/>
      <c r="T12" s="8"/>
      <c r="U12" s="8"/>
      <c r="V12" s="8"/>
      <c r="W12" s="8"/>
      <c r="X12" s="8"/>
      <c r="Y12" s="8"/>
      <c r="Z12" s="8"/>
      <c r="AA12" s="8"/>
      <c r="AB12" s="8">
        <v>60</v>
      </c>
      <c r="AC12" s="8">
        <v>59</v>
      </c>
      <c r="AD12" s="8">
        <v>58</v>
      </c>
      <c r="AE12" s="8">
        <v>61</v>
      </c>
      <c r="AF12" s="8">
        <v>60</v>
      </c>
      <c r="AG12" s="8">
        <v>60</v>
      </c>
      <c r="AH12" s="8">
        <v>60</v>
      </c>
      <c r="AI12" s="8">
        <v>62</v>
      </c>
      <c r="AJ12" s="8">
        <v>62</v>
      </c>
      <c r="AK12" s="8">
        <v>60</v>
      </c>
      <c r="AL12" s="8">
        <v>60</v>
      </c>
      <c r="AM12" s="8">
        <v>55</v>
      </c>
      <c r="AN12" s="8">
        <v>54</v>
      </c>
      <c r="AO12" s="8">
        <v>55</v>
      </c>
      <c r="AP12" s="8">
        <v>53</v>
      </c>
      <c r="AQ12" s="8">
        <v>54</v>
      </c>
      <c r="AR12" s="8">
        <v>57</v>
      </c>
      <c r="AS12" s="8">
        <v>57</v>
      </c>
      <c r="AT12" s="8">
        <v>55</v>
      </c>
      <c r="AU12" s="8">
        <v>56</v>
      </c>
      <c r="AV12" s="8">
        <v>55</v>
      </c>
      <c r="AW12" s="8">
        <v>56</v>
      </c>
      <c r="AX12" s="8">
        <v>54</v>
      </c>
    </row>
    <row r="13" spans="1:55">
      <c r="A13" s="7" t="s">
        <v>6</v>
      </c>
      <c r="B13" s="8"/>
      <c r="C13" s="8"/>
      <c r="D13" s="8"/>
      <c r="E13" s="8"/>
      <c r="F13" s="8"/>
      <c r="G13" s="8"/>
      <c r="H13" s="8"/>
      <c r="I13" s="8"/>
      <c r="J13" s="8"/>
      <c r="K13" s="8"/>
      <c r="L13" s="8"/>
      <c r="M13" s="8"/>
      <c r="N13" s="8"/>
      <c r="O13" s="8"/>
      <c r="P13" s="8"/>
      <c r="Q13" s="8"/>
      <c r="R13" s="8"/>
      <c r="S13" s="8"/>
      <c r="T13" s="8"/>
      <c r="U13" s="8"/>
      <c r="V13" s="8"/>
      <c r="W13" s="8"/>
      <c r="X13" s="8"/>
      <c r="Y13" s="8"/>
      <c r="Z13" s="8"/>
      <c r="AA13" s="8"/>
      <c r="AB13" s="8">
        <v>136</v>
      </c>
      <c r="AC13" s="8">
        <v>135</v>
      </c>
      <c r="AD13" s="8">
        <v>137</v>
      </c>
      <c r="AE13" s="8">
        <v>136</v>
      </c>
      <c r="AF13" s="8">
        <v>137</v>
      </c>
      <c r="AG13" s="8">
        <v>134</v>
      </c>
      <c r="AH13" s="8">
        <v>131</v>
      </c>
      <c r="AI13" s="8">
        <v>135</v>
      </c>
      <c r="AJ13" s="8">
        <v>135</v>
      </c>
      <c r="AK13" s="8">
        <v>134</v>
      </c>
      <c r="AL13" s="8">
        <v>128</v>
      </c>
      <c r="AM13" s="8">
        <v>127</v>
      </c>
      <c r="AN13" s="8">
        <v>127</v>
      </c>
      <c r="AO13" s="8">
        <v>130</v>
      </c>
      <c r="AP13" s="8">
        <v>127</v>
      </c>
      <c r="AQ13" s="8">
        <v>125</v>
      </c>
      <c r="AR13" s="8">
        <v>127</v>
      </c>
      <c r="AS13" s="8">
        <v>126</v>
      </c>
      <c r="AT13" s="8">
        <v>124</v>
      </c>
      <c r="AU13" s="8">
        <v>125</v>
      </c>
      <c r="AV13" s="8">
        <v>123</v>
      </c>
      <c r="AW13" s="8">
        <v>123</v>
      </c>
      <c r="AX13" s="8">
        <v>122</v>
      </c>
    </row>
    <row r="14" spans="1:55">
      <c r="A14" s="7" t="s">
        <v>7</v>
      </c>
      <c r="B14" s="8"/>
      <c r="C14" s="8"/>
      <c r="D14" s="8"/>
      <c r="E14" s="8"/>
      <c r="F14" s="8"/>
      <c r="G14" s="8"/>
      <c r="H14" s="8"/>
      <c r="I14" s="8"/>
      <c r="J14" s="8"/>
      <c r="K14" s="8"/>
      <c r="L14" s="8"/>
      <c r="M14" s="8"/>
      <c r="N14" s="8"/>
      <c r="O14" s="8"/>
      <c r="P14" s="8"/>
      <c r="Q14" s="8"/>
      <c r="R14" s="8"/>
      <c r="S14" s="8"/>
      <c r="T14" s="8"/>
      <c r="U14" s="8"/>
      <c r="V14" s="8"/>
      <c r="W14" s="8"/>
      <c r="X14" s="8"/>
      <c r="Y14" s="8"/>
      <c r="Z14" s="8"/>
      <c r="AA14" s="8"/>
      <c r="AB14" s="8">
        <v>64</v>
      </c>
      <c r="AC14" s="8">
        <v>64</v>
      </c>
      <c r="AD14" s="8">
        <v>64</v>
      </c>
      <c r="AE14" s="8">
        <v>64</v>
      </c>
      <c r="AF14" s="8">
        <v>67</v>
      </c>
      <c r="AG14" s="8">
        <v>66</v>
      </c>
      <c r="AH14" s="8">
        <v>70</v>
      </c>
      <c r="AI14" s="8">
        <v>68</v>
      </c>
      <c r="AJ14" s="8">
        <v>67</v>
      </c>
      <c r="AK14" s="8">
        <v>69</v>
      </c>
      <c r="AL14" s="8">
        <v>67</v>
      </c>
      <c r="AM14" s="8">
        <v>67</v>
      </c>
      <c r="AN14" s="8">
        <v>64</v>
      </c>
      <c r="AO14" s="8">
        <v>67</v>
      </c>
      <c r="AP14" s="8">
        <v>68</v>
      </c>
      <c r="AQ14" s="8">
        <v>67</v>
      </c>
      <c r="AR14" s="8">
        <v>70</v>
      </c>
      <c r="AS14" s="8">
        <v>67</v>
      </c>
      <c r="AT14" s="8">
        <v>68</v>
      </c>
      <c r="AU14" s="8">
        <v>69</v>
      </c>
      <c r="AV14" s="8">
        <v>69</v>
      </c>
      <c r="AW14" s="8">
        <v>69</v>
      </c>
      <c r="AX14" s="8">
        <v>67</v>
      </c>
    </row>
    <row r="15" spans="1:55">
      <c r="A15" s="7" t="s">
        <v>8</v>
      </c>
      <c r="B15" s="8"/>
      <c r="C15" s="8"/>
      <c r="D15" s="8"/>
      <c r="E15" s="8"/>
      <c r="F15" s="8"/>
      <c r="G15" s="8"/>
      <c r="H15" s="8"/>
      <c r="I15" s="8"/>
      <c r="J15" s="8"/>
      <c r="K15" s="8"/>
      <c r="L15" s="8"/>
      <c r="M15" s="8"/>
      <c r="N15" s="8"/>
      <c r="O15" s="8"/>
      <c r="P15" s="8"/>
      <c r="Q15" s="8"/>
      <c r="R15" s="8"/>
      <c r="S15" s="8"/>
      <c r="T15" s="8"/>
      <c r="U15" s="8"/>
      <c r="V15" s="8"/>
      <c r="W15" s="8"/>
      <c r="X15" s="8"/>
      <c r="Y15" s="8"/>
      <c r="Z15" s="8"/>
      <c r="AA15" s="8"/>
      <c r="AB15" s="8">
        <v>30</v>
      </c>
      <c r="AC15" s="8">
        <v>27</v>
      </c>
      <c r="AD15" s="8">
        <v>27</v>
      </c>
      <c r="AE15" s="8">
        <v>26</v>
      </c>
      <c r="AF15" s="8">
        <v>26</v>
      </c>
      <c r="AG15" s="8">
        <v>26</v>
      </c>
      <c r="AH15" s="8">
        <v>26</v>
      </c>
      <c r="AI15" s="8">
        <v>26</v>
      </c>
      <c r="AJ15" s="8">
        <v>26</v>
      </c>
      <c r="AK15" s="8">
        <v>26</v>
      </c>
      <c r="AL15" s="8">
        <v>26</v>
      </c>
      <c r="AM15" s="8">
        <v>26</v>
      </c>
      <c r="AN15" s="8">
        <v>26</v>
      </c>
      <c r="AO15" s="8">
        <v>25</v>
      </c>
      <c r="AP15" s="8">
        <v>26</v>
      </c>
      <c r="AQ15" s="8">
        <v>25</v>
      </c>
      <c r="AR15" s="8">
        <v>25</v>
      </c>
      <c r="AS15" s="8">
        <v>26</v>
      </c>
      <c r="AT15" s="8">
        <v>26</v>
      </c>
      <c r="AU15" s="8">
        <v>26</v>
      </c>
      <c r="AV15" s="8">
        <v>27</v>
      </c>
      <c r="AW15" s="8">
        <v>24</v>
      </c>
      <c r="AX15" s="8">
        <v>23</v>
      </c>
    </row>
    <row r="16" spans="1:55">
      <c r="A16" s="7" t="s">
        <v>22</v>
      </c>
      <c r="B16" s="8"/>
      <c r="C16" s="8"/>
      <c r="D16" s="8"/>
      <c r="E16" s="8"/>
      <c r="F16" s="8"/>
      <c r="G16" s="8"/>
      <c r="H16" s="8"/>
      <c r="I16" s="8"/>
      <c r="J16" s="8"/>
      <c r="K16" s="8"/>
      <c r="L16" s="8"/>
      <c r="M16" s="8"/>
      <c r="N16" s="8"/>
      <c r="O16" s="8"/>
      <c r="P16" s="8"/>
      <c r="Q16" s="8"/>
      <c r="R16" s="8"/>
      <c r="S16" s="8"/>
      <c r="T16" s="8"/>
      <c r="U16" s="8"/>
      <c r="V16" s="8"/>
      <c r="W16" s="8"/>
      <c r="X16" s="8"/>
      <c r="Y16" s="8"/>
      <c r="Z16" s="8"/>
      <c r="AA16" s="8"/>
      <c r="AB16" s="8">
        <v>21</v>
      </c>
      <c r="AC16" s="8">
        <v>20</v>
      </c>
      <c r="AD16" s="8">
        <v>20</v>
      </c>
      <c r="AE16" s="8">
        <v>22</v>
      </c>
      <c r="AF16" s="8">
        <v>23</v>
      </c>
      <c r="AG16" s="8">
        <v>25</v>
      </c>
      <c r="AH16" s="8">
        <v>24</v>
      </c>
      <c r="AI16" s="8">
        <v>25</v>
      </c>
      <c r="AJ16" s="8">
        <v>23</v>
      </c>
      <c r="AK16" s="8">
        <v>22</v>
      </c>
      <c r="AL16" s="8">
        <v>22</v>
      </c>
      <c r="AM16" s="8">
        <v>22</v>
      </c>
      <c r="AN16" s="8">
        <v>22</v>
      </c>
      <c r="AO16" s="8">
        <v>19</v>
      </c>
      <c r="AP16" s="8">
        <v>19</v>
      </c>
      <c r="AQ16" s="8">
        <v>20</v>
      </c>
      <c r="AR16" s="8">
        <v>20</v>
      </c>
      <c r="AS16" s="8">
        <v>20</v>
      </c>
      <c r="AT16" s="8">
        <v>21</v>
      </c>
      <c r="AU16" s="8">
        <v>20</v>
      </c>
      <c r="AV16" s="8">
        <v>19</v>
      </c>
      <c r="AW16" s="8">
        <v>18</v>
      </c>
      <c r="AX16" s="8">
        <v>20</v>
      </c>
    </row>
    <row r="17" spans="1:50">
      <c r="A17" s="7" t="s">
        <v>9</v>
      </c>
      <c r="B17" s="8"/>
      <c r="C17" s="8"/>
      <c r="D17" s="8"/>
      <c r="E17" s="8"/>
      <c r="F17" s="8"/>
      <c r="G17" s="8"/>
      <c r="H17" s="8"/>
      <c r="I17" s="8"/>
      <c r="J17" s="8"/>
      <c r="K17" s="8"/>
      <c r="L17" s="8"/>
      <c r="M17" s="8"/>
      <c r="N17" s="8"/>
      <c r="O17" s="8"/>
      <c r="P17" s="8"/>
      <c r="Q17" s="8"/>
      <c r="R17" s="8"/>
      <c r="S17" s="8"/>
      <c r="T17" s="8"/>
      <c r="U17" s="8"/>
      <c r="V17" s="8"/>
      <c r="W17" s="8"/>
      <c r="X17" s="8"/>
      <c r="Y17" s="8"/>
      <c r="Z17" s="8"/>
      <c r="AA17" s="8"/>
      <c r="AB17" s="8">
        <v>46</v>
      </c>
      <c r="AC17" s="8">
        <v>46</v>
      </c>
      <c r="AD17" s="8">
        <v>45</v>
      </c>
      <c r="AE17" s="8">
        <v>45</v>
      </c>
      <c r="AF17" s="8">
        <v>45</v>
      </c>
      <c r="AG17" s="8">
        <v>44</v>
      </c>
      <c r="AH17" s="8">
        <v>45</v>
      </c>
      <c r="AI17" s="8">
        <v>45</v>
      </c>
      <c r="AJ17" s="8">
        <v>46</v>
      </c>
      <c r="AK17" s="8">
        <v>47</v>
      </c>
      <c r="AL17" s="8">
        <v>48</v>
      </c>
      <c r="AM17" s="8">
        <v>46</v>
      </c>
      <c r="AN17" s="8">
        <v>46</v>
      </c>
      <c r="AO17" s="8">
        <v>45</v>
      </c>
      <c r="AP17" s="8">
        <v>43</v>
      </c>
      <c r="AQ17" s="8">
        <v>43</v>
      </c>
      <c r="AR17" s="8">
        <v>43</v>
      </c>
      <c r="AS17" s="8">
        <v>43</v>
      </c>
      <c r="AT17" s="8">
        <v>43</v>
      </c>
      <c r="AU17" s="8">
        <v>42</v>
      </c>
      <c r="AV17" s="8">
        <v>42</v>
      </c>
      <c r="AW17" s="8">
        <v>42</v>
      </c>
      <c r="AX17" s="8">
        <v>40</v>
      </c>
    </row>
    <row r="18" spans="1:50">
      <c r="A18" s="7" t="s">
        <v>10</v>
      </c>
      <c r="B18" s="8"/>
      <c r="C18" s="8"/>
      <c r="D18" s="8"/>
      <c r="E18" s="8"/>
      <c r="F18" s="8"/>
      <c r="G18" s="8"/>
      <c r="H18" s="8"/>
      <c r="I18" s="8"/>
      <c r="J18" s="8"/>
      <c r="K18" s="8"/>
      <c r="L18" s="8"/>
      <c r="M18" s="8"/>
      <c r="N18" s="8"/>
      <c r="O18" s="8"/>
      <c r="P18" s="8"/>
      <c r="Q18" s="8"/>
      <c r="R18" s="8"/>
      <c r="S18" s="8"/>
      <c r="T18" s="8"/>
      <c r="U18" s="8"/>
      <c r="V18" s="8"/>
      <c r="W18" s="8"/>
      <c r="X18" s="8"/>
      <c r="Y18" s="8"/>
      <c r="Z18" s="8"/>
      <c r="AA18" s="8"/>
      <c r="AB18" s="8">
        <v>45</v>
      </c>
      <c r="AC18" s="8">
        <v>44</v>
      </c>
      <c r="AD18" s="8">
        <v>42</v>
      </c>
      <c r="AE18" s="8">
        <v>41</v>
      </c>
      <c r="AF18" s="8">
        <v>42</v>
      </c>
      <c r="AG18" s="8">
        <v>41</v>
      </c>
      <c r="AH18" s="8">
        <v>42</v>
      </c>
      <c r="AI18" s="8">
        <v>45</v>
      </c>
      <c r="AJ18" s="8">
        <v>46</v>
      </c>
      <c r="AK18" s="8">
        <v>43</v>
      </c>
      <c r="AL18" s="8">
        <v>42</v>
      </c>
      <c r="AM18" s="8">
        <v>41</v>
      </c>
      <c r="AN18" s="8">
        <v>41</v>
      </c>
      <c r="AO18" s="8">
        <v>41</v>
      </c>
      <c r="AP18" s="8">
        <v>41</v>
      </c>
      <c r="AQ18" s="8">
        <v>41</v>
      </c>
      <c r="AR18" s="8">
        <v>41</v>
      </c>
      <c r="AS18" s="8">
        <v>44</v>
      </c>
      <c r="AT18" s="8">
        <v>42</v>
      </c>
      <c r="AU18" s="8">
        <v>42</v>
      </c>
      <c r="AV18" s="8">
        <v>43</v>
      </c>
      <c r="AW18" s="8">
        <v>41</v>
      </c>
      <c r="AX18" s="8">
        <v>41</v>
      </c>
    </row>
    <row r="19" spans="1:50">
      <c r="A19" s="7" t="s">
        <v>11</v>
      </c>
      <c r="B19" s="8"/>
      <c r="C19" s="8"/>
      <c r="D19" s="8"/>
      <c r="E19" s="8"/>
      <c r="F19" s="8"/>
      <c r="G19" s="8"/>
      <c r="H19" s="8"/>
      <c r="I19" s="8"/>
      <c r="J19" s="8"/>
      <c r="K19" s="8"/>
      <c r="L19" s="8"/>
      <c r="M19" s="8"/>
      <c r="N19" s="8"/>
      <c r="O19" s="8"/>
      <c r="P19" s="8"/>
      <c r="Q19" s="8"/>
      <c r="R19" s="8"/>
      <c r="S19" s="8"/>
      <c r="T19" s="8"/>
      <c r="U19" s="8"/>
      <c r="V19" s="8"/>
      <c r="W19" s="8"/>
      <c r="X19" s="8"/>
      <c r="Y19" s="8"/>
      <c r="Z19" s="8"/>
      <c r="AA19" s="8"/>
      <c r="AB19" s="8">
        <v>314</v>
      </c>
      <c r="AC19" s="8">
        <v>316</v>
      </c>
      <c r="AD19" s="8">
        <v>311</v>
      </c>
      <c r="AE19" s="8">
        <v>313</v>
      </c>
      <c r="AF19" s="8">
        <v>317</v>
      </c>
      <c r="AG19" s="8">
        <v>315</v>
      </c>
      <c r="AH19" s="8">
        <v>317</v>
      </c>
      <c r="AI19" s="8">
        <v>316</v>
      </c>
      <c r="AJ19" s="8">
        <v>314</v>
      </c>
      <c r="AK19" s="8">
        <v>318</v>
      </c>
      <c r="AL19" s="8">
        <v>320</v>
      </c>
      <c r="AM19" s="8">
        <v>318</v>
      </c>
      <c r="AN19" s="8">
        <v>315</v>
      </c>
      <c r="AO19" s="8">
        <v>311</v>
      </c>
      <c r="AP19" s="8">
        <v>307</v>
      </c>
      <c r="AQ19" s="8">
        <v>304</v>
      </c>
      <c r="AR19" s="8">
        <v>307</v>
      </c>
      <c r="AS19" s="8">
        <v>305</v>
      </c>
      <c r="AT19" s="8">
        <v>303</v>
      </c>
      <c r="AU19" s="8">
        <v>304</v>
      </c>
      <c r="AV19" s="8">
        <v>309</v>
      </c>
      <c r="AW19" s="8">
        <v>310</v>
      </c>
      <c r="AX19" s="8">
        <v>308</v>
      </c>
    </row>
    <row r="20" spans="1:50">
      <c r="A20" s="7" t="s">
        <v>12</v>
      </c>
      <c r="B20" s="8"/>
      <c r="C20" s="8"/>
      <c r="D20" s="8"/>
      <c r="E20" s="8"/>
      <c r="F20" s="8"/>
      <c r="G20" s="8"/>
      <c r="H20" s="8"/>
      <c r="I20" s="8"/>
      <c r="J20" s="8"/>
      <c r="K20" s="8"/>
      <c r="L20" s="8"/>
      <c r="M20" s="8"/>
      <c r="N20" s="8"/>
      <c r="O20" s="8"/>
      <c r="P20" s="8"/>
      <c r="Q20" s="8"/>
      <c r="R20" s="8"/>
      <c r="S20" s="8"/>
      <c r="T20" s="8"/>
      <c r="U20" s="8"/>
      <c r="V20" s="8"/>
      <c r="W20" s="8"/>
      <c r="X20" s="8"/>
      <c r="Y20" s="8"/>
      <c r="Z20" s="8"/>
      <c r="AA20" s="8"/>
      <c r="AB20" s="8">
        <v>99</v>
      </c>
      <c r="AC20" s="8">
        <v>99</v>
      </c>
      <c r="AD20" s="8">
        <v>101</v>
      </c>
      <c r="AE20" s="8">
        <v>101</v>
      </c>
      <c r="AF20" s="8">
        <v>101</v>
      </c>
      <c r="AG20" s="8">
        <v>107</v>
      </c>
      <c r="AH20" s="8">
        <v>102</v>
      </c>
      <c r="AI20" s="8">
        <v>102</v>
      </c>
      <c r="AJ20" s="8">
        <v>98</v>
      </c>
      <c r="AK20" s="8">
        <v>102</v>
      </c>
      <c r="AL20" s="8">
        <v>100</v>
      </c>
      <c r="AM20" s="8">
        <v>97</v>
      </c>
      <c r="AN20" s="8">
        <v>87</v>
      </c>
      <c r="AO20" s="8">
        <v>87</v>
      </c>
      <c r="AP20" s="8">
        <v>88</v>
      </c>
      <c r="AQ20" s="8">
        <v>87</v>
      </c>
      <c r="AR20" s="8">
        <v>86</v>
      </c>
      <c r="AS20" s="8">
        <v>84</v>
      </c>
      <c r="AT20" s="8">
        <v>83</v>
      </c>
      <c r="AU20" s="8">
        <v>80</v>
      </c>
      <c r="AV20" s="8">
        <v>81</v>
      </c>
      <c r="AW20" s="8">
        <v>80</v>
      </c>
      <c r="AX20" s="8">
        <v>76</v>
      </c>
    </row>
    <row r="21" spans="1:50">
      <c r="A21" s="7" t="s">
        <v>13</v>
      </c>
      <c r="B21" s="8"/>
      <c r="C21" s="8"/>
      <c r="D21" s="8"/>
      <c r="E21" s="8"/>
      <c r="F21" s="8"/>
      <c r="G21" s="8"/>
      <c r="H21" s="8"/>
      <c r="I21" s="8"/>
      <c r="J21" s="8"/>
      <c r="K21" s="8"/>
      <c r="L21" s="8"/>
      <c r="M21" s="8"/>
      <c r="N21" s="8"/>
      <c r="O21" s="8"/>
      <c r="P21" s="8"/>
      <c r="Q21" s="8"/>
      <c r="R21" s="8"/>
      <c r="S21" s="8"/>
      <c r="T21" s="8"/>
      <c r="U21" s="8"/>
      <c r="V21" s="8"/>
      <c r="W21" s="8"/>
      <c r="X21" s="8"/>
      <c r="Y21" s="8"/>
      <c r="Z21" s="8"/>
      <c r="AA21" s="8"/>
      <c r="AB21" s="8">
        <v>33</v>
      </c>
      <c r="AC21" s="8">
        <v>32</v>
      </c>
      <c r="AD21" s="8">
        <v>30</v>
      </c>
      <c r="AE21" s="8">
        <v>29</v>
      </c>
      <c r="AF21" s="8">
        <v>28</v>
      </c>
      <c r="AG21" s="8">
        <v>28</v>
      </c>
      <c r="AH21" s="8">
        <v>28</v>
      </c>
      <c r="AI21" s="8">
        <v>28</v>
      </c>
      <c r="AJ21" s="8">
        <v>28</v>
      </c>
      <c r="AK21" s="8">
        <v>27</v>
      </c>
      <c r="AL21" s="8">
        <v>29</v>
      </c>
      <c r="AM21" s="8">
        <v>27</v>
      </c>
      <c r="AN21" s="8">
        <v>27</v>
      </c>
      <c r="AO21" s="8">
        <v>27</v>
      </c>
      <c r="AP21" s="8">
        <v>27</v>
      </c>
      <c r="AQ21" s="8">
        <v>27</v>
      </c>
      <c r="AR21" s="8">
        <v>28</v>
      </c>
      <c r="AS21" s="8">
        <v>28</v>
      </c>
      <c r="AT21" s="8">
        <v>28</v>
      </c>
      <c r="AU21" s="8">
        <v>28</v>
      </c>
      <c r="AV21" s="8">
        <v>28</v>
      </c>
      <c r="AW21" s="8">
        <v>28</v>
      </c>
      <c r="AX21" s="8">
        <v>28</v>
      </c>
    </row>
    <row r="22" spans="1:50">
      <c r="A22" s="7" t="s">
        <v>14</v>
      </c>
      <c r="B22" s="8"/>
      <c r="C22" s="8"/>
      <c r="D22" s="8"/>
      <c r="E22" s="8"/>
      <c r="F22" s="8"/>
      <c r="G22" s="8"/>
      <c r="H22" s="8"/>
      <c r="I22" s="8"/>
      <c r="J22" s="8"/>
      <c r="K22" s="8"/>
      <c r="L22" s="8"/>
      <c r="M22" s="8"/>
      <c r="N22" s="8"/>
      <c r="O22" s="8"/>
      <c r="P22" s="8"/>
      <c r="Q22" s="8"/>
      <c r="R22" s="8"/>
      <c r="S22" s="8"/>
      <c r="T22" s="8"/>
      <c r="U22" s="8"/>
      <c r="V22" s="8"/>
      <c r="W22" s="8"/>
      <c r="X22" s="8"/>
      <c r="Y22" s="8"/>
      <c r="Z22" s="8"/>
      <c r="AA22" s="8"/>
      <c r="AB22" s="8">
        <v>75</v>
      </c>
      <c r="AC22" s="8">
        <v>69</v>
      </c>
      <c r="AD22" s="8">
        <v>69</v>
      </c>
      <c r="AE22" s="8">
        <v>70</v>
      </c>
      <c r="AF22" s="8">
        <v>72</v>
      </c>
      <c r="AG22" s="8">
        <v>73</v>
      </c>
      <c r="AH22" s="8">
        <v>73</v>
      </c>
      <c r="AI22" s="8">
        <v>73</v>
      </c>
      <c r="AJ22" s="8">
        <v>70</v>
      </c>
      <c r="AK22" s="8">
        <v>68</v>
      </c>
      <c r="AL22" s="8">
        <v>65</v>
      </c>
      <c r="AM22" s="8">
        <v>66</v>
      </c>
      <c r="AN22" s="8">
        <v>64</v>
      </c>
      <c r="AO22" s="8">
        <v>63</v>
      </c>
      <c r="AP22" s="8">
        <v>59</v>
      </c>
      <c r="AQ22" s="8">
        <v>59</v>
      </c>
      <c r="AR22" s="8">
        <v>60</v>
      </c>
      <c r="AS22" s="8">
        <v>59</v>
      </c>
      <c r="AT22" s="8">
        <v>60</v>
      </c>
      <c r="AU22" s="8">
        <v>59</v>
      </c>
      <c r="AV22" s="8">
        <v>59</v>
      </c>
      <c r="AW22" s="8">
        <v>60</v>
      </c>
      <c r="AX22" s="8">
        <v>61</v>
      </c>
    </row>
    <row r="23" spans="1:50">
      <c r="A23" s="7" t="s">
        <v>15</v>
      </c>
      <c r="B23" s="8"/>
      <c r="C23" s="8"/>
      <c r="D23" s="8"/>
      <c r="E23" s="8"/>
      <c r="F23" s="8"/>
      <c r="G23" s="8"/>
      <c r="H23" s="8"/>
      <c r="I23" s="8"/>
      <c r="J23" s="8"/>
      <c r="K23" s="8"/>
      <c r="L23" s="8"/>
      <c r="M23" s="8"/>
      <c r="N23" s="8"/>
      <c r="O23" s="8"/>
      <c r="P23" s="8"/>
      <c r="Q23" s="8"/>
      <c r="R23" s="8"/>
      <c r="S23" s="8"/>
      <c r="T23" s="8"/>
      <c r="U23" s="8"/>
      <c r="V23" s="8"/>
      <c r="W23" s="8"/>
      <c r="X23" s="8"/>
      <c r="Y23" s="8"/>
      <c r="Z23" s="8"/>
      <c r="AA23" s="8"/>
      <c r="AB23" s="8">
        <v>113</v>
      </c>
      <c r="AC23" s="8">
        <v>112</v>
      </c>
      <c r="AD23" s="8">
        <v>117</v>
      </c>
      <c r="AE23" s="8">
        <v>116</v>
      </c>
      <c r="AF23" s="8">
        <v>117</v>
      </c>
      <c r="AG23" s="8">
        <v>122</v>
      </c>
      <c r="AH23" s="8">
        <v>121</v>
      </c>
      <c r="AI23" s="8">
        <v>125</v>
      </c>
      <c r="AJ23" s="8">
        <v>126</v>
      </c>
      <c r="AK23" s="8">
        <v>128</v>
      </c>
      <c r="AL23" s="8">
        <v>128</v>
      </c>
      <c r="AM23" s="8">
        <v>130</v>
      </c>
      <c r="AN23" s="8">
        <v>129</v>
      </c>
      <c r="AO23" s="8">
        <v>127</v>
      </c>
      <c r="AP23" s="8">
        <v>128</v>
      </c>
      <c r="AQ23" s="8">
        <v>130</v>
      </c>
      <c r="AR23" s="8">
        <v>130</v>
      </c>
      <c r="AS23" s="8">
        <v>129</v>
      </c>
      <c r="AT23" s="8">
        <v>130</v>
      </c>
      <c r="AU23" s="8">
        <v>132</v>
      </c>
      <c r="AV23" s="8">
        <v>134</v>
      </c>
      <c r="AW23" s="8">
        <v>134</v>
      </c>
      <c r="AX23" s="8">
        <v>134</v>
      </c>
    </row>
    <row r="24" spans="1:50">
      <c r="A24" s="7" t="s">
        <v>16</v>
      </c>
      <c r="B24" s="8"/>
      <c r="C24" s="8"/>
      <c r="D24" s="8"/>
      <c r="E24" s="8"/>
      <c r="F24" s="8"/>
      <c r="G24" s="8"/>
      <c r="H24" s="8"/>
      <c r="I24" s="8"/>
      <c r="J24" s="8"/>
      <c r="K24" s="8"/>
      <c r="L24" s="8"/>
      <c r="M24" s="8"/>
      <c r="N24" s="8"/>
      <c r="O24" s="8"/>
      <c r="P24" s="8"/>
      <c r="Q24" s="8"/>
      <c r="R24" s="8"/>
      <c r="S24" s="8"/>
      <c r="T24" s="8"/>
      <c r="U24" s="8"/>
      <c r="V24" s="8"/>
      <c r="W24" s="8"/>
      <c r="X24" s="8"/>
      <c r="Y24" s="8"/>
      <c r="Z24" s="8"/>
      <c r="AA24" s="8"/>
      <c r="AB24" s="8">
        <v>80</v>
      </c>
      <c r="AC24" s="8">
        <v>77</v>
      </c>
      <c r="AD24" s="8">
        <v>77</v>
      </c>
      <c r="AE24" s="8">
        <v>79</v>
      </c>
      <c r="AF24" s="8">
        <v>82</v>
      </c>
      <c r="AG24" s="8">
        <v>81</v>
      </c>
      <c r="AH24" s="8">
        <v>83</v>
      </c>
      <c r="AI24" s="8">
        <v>80</v>
      </c>
      <c r="AJ24" s="8">
        <v>79</v>
      </c>
      <c r="AK24" s="8">
        <v>76</v>
      </c>
      <c r="AL24" s="8">
        <v>75</v>
      </c>
      <c r="AM24" s="8">
        <v>74</v>
      </c>
      <c r="AN24" s="8">
        <v>73</v>
      </c>
      <c r="AO24" s="8">
        <v>71</v>
      </c>
      <c r="AP24" s="8">
        <v>70</v>
      </c>
      <c r="AQ24" s="8">
        <v>67</v>
      </c>
      <c r="AR24" s="8">
        <v>67</v>
      </c>
      <c r="AS24" s="8">
        <v>67</v>
      </c>
      <c r="AT24" s="8">
        <v>64</v>
      </c>
      <c r="AU24" s="8">
        <v>65</v>
      </c>
      <c r="AV24" s="8">
        <v>65</v>
      </c>
      <c r="AW24" s="8">
        <v>66</v>
      </c>
      <c r="AX24" s="8">
        <v>66</v>
      </c>
    </row>
    <row r="25" spans="1:50">
      <c r="A25" s="7" t="s">
        <v>17</v>
      </c>
      <c r="B25" s="8"/>
      <c r="C25" s="8"/>
      <c r="D25" s="8"/>
      <c r="E25" s="8"/>
      <c r="F25" s="8"/>
      <c r="G25" s="8"/>
      <c r="H25" s="8"/>
      <c r="I25" s="8"/>
      <c r="J25" s="8"/>
      <c r="K25" s="8"/>
      <c r="L25" s="8"/>
      <c r="M25" s="8"/>
      <c r="N25" s="8"/>
      <c r="O25" s="8"/>
      <c r="P25" s="8"/>
      <c r="Q25" s="8"/>
      <c r="R25" s="8"/>
      <c r="S25" s="8"/>
      <c r="T25" s="8"/>
      <c r="U25" s="8"/>
      <c r="V25" s="8"/>
      <c r="W25" s="8"/>
      <c r="X25" s="8"/>
      <c r="Y25" s="8"/>
      <c r="Z25" s="8"/>
      <c r="AA25" s="8"/>
      <c r="AB25" s="8">
        <v>136</v>
      </c>
      <c r="AC25" s="8">
        <v>134</v>
      </c>
      <c r="AD25" s="8">
        <v>134</v>
      </c>
      <c r="AE25" s="8">
        <v>134</v>
      </c>
      <c r="AF25" s="8">
        <v>138</v>
      </c>
      <c r="AG25" s="8">
        <v>139</v>
      </c>
      <c r="AH25" s="8">
        <v>136</v>
      </c>
      <c r="AI25" s="8">
        <v>135</v>
      </c>
      <c r="AJ25" s="8">
        <v>135</v>
      </c>
      <c r="AK25" s="8">
        <v>134</v>
      </c>
      <c r="AL25" s="8">
        <v>134</v>
      </c>
      <c r="AM25" s="8">
        <v>134</v>
      </c>
      <c r="AN25" s="8">
        <v>130</v>
      </c>
      <c r="AO25" s="8">
        <v>128</v>
      </c>
      <c r="AP25" s="8">
        <v>129</v>
      </c>
      <c r="AQ25" s="8">
        <v>128</v>
      </c>
      <c r="AR25" s="8">
        <v>128</v>
      </c>
      <c r="AS25" s="8">
        <v>129</v>
      </c>
      <c r="AT25" s="8">
        <v>128</v>
      </c>
      <c r="AU25" s="8">
        <v>128</v>
      </c>
      <c r="AV25" s="8">
        <v>127</v>
      </c>
      <c r="AW25" s="8">
        <v>126</v>
      </c>
      <c r="AX25" s="8">
        <v>126</v>
      </c>
    </row>
    <row r="26" spans="1:50">
      <c r="A26" s="7" t="s">
        <v>18</v>
      </c>
      <c r="B26" s="8"/>
      <c r="C26" s="8"/>
      <c r="D26" s="8"/>
      <c r="E26" s="8"/>
      <c r="F26" s="8"/>
      <c r="G26" s="8"/>
      <c r="H26" s="8"/>
      <c r="I26" s="8"/>
      <c r="J26" s="8"/>
      <c r="K26" s="8"/>
      <c r="L26" s="8"/>
      <c r="M26" s="8"/>
      <c r="N26" s="8"/>
      <c r="O26" s="8"/>
      <c r="P26" s="8"/>
      <c r="Q26" s="8"/>
      <c r="R26" s="8"/>
      <c r="S26" s="8"/>
      <c r="T26" s="8"/>
      <c r="U26" s="8"/>
      <c r="V26" s="8"/>
      <c r="W26" s="8"/>
      <c r="X26" s="8"/>
      <c r="Y26" s="8"/>
      <c r="Z26" s="8"/>
      <c r="AA26" s="8"/>
      <c r="AB26" s="8">
        <v>50</v>
      </c>
      <c r="AC26" s="8">
        <v>51</v>
      </c>
      <c r="AD26" s="8">
        <v>54</v>
      </c>
      <c r="AE26" s="8">
        <v>52</v>
      </c>
      <c r="AF26" s="8">
        <v>52</v>
      </c>
      <c r="AG26" s="8">
        <v>51</v>
      </c>
      <c r="AH26" s="8">
        <v>52</v>
      </c>
      <c r="AI26" s="8">
        <v>52</v>
      </c>
      <c r="AJ26" s="8">
        <v>52</v>
      </c>
      <c r="AK26" s="8">
        <v>52</v>
      </c>
      <c r="AL26" s="8">
        <v>54</v>
      </c>
      <c r="AM26" s="8">
        <v>52</v>
      </c>
      <c r="AN26" s="8">
        <v>49</v>
      </c>
      <c r="AO26" s="8">
        <v>48</v>
      </c>
      <c r="AP26" s="8">
        <v>47</v>
      </c>
      <c r="AQ26" s="8">
        <v>47</v>
      </c>
      <c r="AR26" s="8">
        <v>47</v>
      </c>
      <c r="AS26" s="8">
        <v>47</v>
      </c>
      <c r="AT26" s="8">
        <v>46</v>
      </c>
      <c r="AU26" s="8">
        <v>46</v>
      </c>
      <c r="AV26" s="8">
        <v>46</v>
      </c>
      <c r="AW26" s="8">
        <v>47</v>
      </c>
      <c r="AX26" s="8">
        <v>47</v>
      </c>
    </row>
    <row r="27" spans="1:50">
      <c r="A27" s="7" t="s">
        <v>19</v>
      </c>
      <c r="B27" s="8"/>
      <c r="C27" s="8"/>
      <c r="D27" s="8"/>
      <c r="E27" s="8"/>
      <c r="F27" s="8"/>
      <c r="G27" s="8"/>
      <c r="H27" s="8"/>
      <c r="I27" s="8"/>
      <c r="J27" s="8"/>
      <c r="K27" s="8"/>
      <c r="L27" s="8"/>
      <c r="M27" s="8"/>
      <c r="N27" s="8"/>
      <c r="O27" s="8"/>
      <c r="P27" s="8"/>
      <c r="Q27" s="8"/>
      <c r="R27" s="8"/>
      <c r="S27" s="8"/>
      <c r="T27" s="8"/>
      <c r="U27" s="8"/>
      <c r="V27" s="8"/>
      <c r="W27" s="8"/>
      <c r="X27" s="8"/>
      <c r="Y27" s="8"/>
      <c r="Z27" s="8"/>
      <c r="AA27" s="8"/>
      <c r="AB27" s="8">
        <v>81</v>
      </c>
      <c r="AC27" s="8">
        <v>79</v>
      </c>
      <c r="AD27" s="8">
        <v>79</v>
      </c>
      <c r="AE27" s="8">
        <v>79</v>
      </c>
      <c r="AF27" s="8">
        <v>83</v>
      </c>
      <c r="AG27" s="8">
        <v>82</v>
      </c>
      <c r="AH27" s="8">
        <v>79</v>
      </c>
      <c r="AI27" s="8">
        <v>78</v>
      </c>
      <c r="AJ27" s="8">
        <v>78</v>
      </c>
      <c r="AK27" s="8">
        <v>77</v>
      </c>
      <c r="AL27" s="8">
        <v>77</v>
      </c>
      <c r="AM27" s="8">
        <v>78</v>
      </c>
      <c r="AN27" s="8">
        <v>76</v>
      </c>
      <c r="AO27" s="8">
        <v>76</v>
      </c>
      <c r="AP27" s="8">
        <v>77</v>
      </c>
      <c r="AQ27" s="8">
        <v>79</v>
      </c>
      <c r="AR27" s="8">
        <v>75</v>
      </c>
      <c r="AS27" s="8">
        <v>74</v>
      </c>
      <c r="AT27" s="8">
        <v>74</v>
      </c>
      <c r="AU27" s="8">
        <v>71</v>
      </c>
      <c r="AV27" s="8">
        <v>72</v>
      </c>
      <c r="AW27" s="8">
        <v>71</v>
      </c>
      <c r="AX27" s="8">
        <v>70</v>
      </c>
    </row>
    <row r="28" spans="1:50">
      <c r="A28" s="7" t="s">
        <v>20</v>
      </c>
      <c r="B28" s="8"/>
      <c r="C28" s="8"/>
      <c r="D28" s="8"/>
      <c r="E28" s="8"/>
      <c r="F28" s="8"/>
      <c r="G28" s="8"/>
      <c r="H28" s="8"/>
      <c r="I28" s="8"/>
      <c r="J28" s="8"/>
      <c r="K28" s="8"/>
      <c r="L28" s="8"/>
      <c r="M28" s="8"/>
      <c r="N28" s="8"/>
      <c r="O28" s="8"/>
      <c r="P28" s="8"/>
      <c r="Q28" s="8"/>
      <c r="R28" s="8"/>
      <c r="S28" s="8"/>
      <c r="T28" s="8"/>
      <c r="U28" s="8"/>
      <c r="V28" s="8"/>
      <c r="W28" s="8"/>
      <c r="X28" s="8"/>
      <c r="Y28" s="8"/>
      <c r="Z28" s="8"/>
      <c r="AA28" s="8"/>
      <c r="AB28" s="8">
        <v>180</v>
      </c>
      <c r="AC28" s="8">
        <v>185</v>
      </c>
      <c r="AD28" s="8">
        <v>179</v>
      </c>
      <c r="AE28" s="8">
        <v>183</v>
      </c>
      <c r="AF28" s="8">
        <v>186</v>
      </c>
      <c r="AG28" s="8">
        <v>187</v>
      </c>
      <c r="AH28" s="8">
        <v>188</v>
      </c>
      <c r="AI28" s="8">
        <v>187</v>
      </c>
      <c r="AJ28" s="8">
        <v>187</v>
      </c>
      <c r="AK28" s="8">
        <v>189</v>
      </c>
      <c r="AL28" s="8">
        <v>188</v>
      </c>
      <c r="AM28" s="8">
        <v>186</v>
      </c>
      <c r="AN28" s="8">
        <v>188</v>
      </c>
      <c r="AO28" s="8">
        <v>184</v>
      </c>
      <c r="AP28" s="8">
        <v>185</v>
      </c>
      <c r="AQ28" s="8">
        <v>181</v>
      </c>
      <c r="AR28" s="8">
        <v>185</v>
      </c>
      <c r="AS28" s="8">
        <v>189</v>
      </c>
      <c r="AT28" s="8">
        <v>185</v>
      </c>
      <c r="AU28" s="8">
        <v>179</v>
      </c>
      <c r="AV28" s="8">
        <v>182</v>
      </c>
      <c r="AW28" s="8">
        <v>192</v>
      </c>
      <c r="AX28" s="8">
        <v>197</v>
      </c>
    </row>
    <row r="29" spans="1:50">
      <c r="A29" s="7" t="s">
        <v>21</v>
      </c>
      <c r="B29" s="8"/>
      <c r="C29" s="8"/>
      <c r="D29" s="8"/>
      <c r="E29" s="8"/>
      <c r="F29" s="8"/>
      <c r="G29" s="8"/>
      <c r="H29" s="8"/>
      <c r="I29" s="8"/>
      <c r="J29" s="8"/>
      <c r="K29" s="8"/>
      <c r="L29" s="8"/>
      <c r="M29" s="8"/>
      <c r="N29" s="8"/>
      <c r="O29" s="8"/>
      <c r="P29" s="8"/>
      <c r="Q29" s="8"/>
      <c r="R29" s="8"/>
      <c r="S29" s="8"/>
      <c r="T29" s="8"/>
      <c r="U29" s="8"/>
      <c r="V29" s="8"/>
      <c r="W29" s="8"/>
      <c r="X29" s="8"/>
      <c r="Y29" s="8"/>
      <c r="Z29" s="8"/>
      <c r="AA29" s="8"/>
      <c r="AB29" s="8">
        <v>289</v>
      </c>
      <c r="AC29" s="8">
        <v>285</v>
      </c>
      <c r="AD29" s="8">
        <v>285</v>
      </c>
      <c r="AE29" s="8">
        <v>291</v>
      </c>
      <c r="AF29" s="8">
        <v>292</v>
      </c>
      <c r="AG29" s="8">
        <v>296</v>
      </c>
      <c r="AH29" s="8">
        <v>298</v>
      </c>
      <c r="AI29" s="8">
        <v>306</v>
      </c>
      <c r="AJ29" s="8">
        <v>304</v>
      </c>
      <c r="AK29" s="8">
        <v>305</v>
      </c>
      <c r="AL29" s="8">
        <v>301</v>
      </c>
      <c r="AM29" s="8">
        <v>299</v>
      </c>
      <c r="AN29" s="8">
        <v>295</v>
      </c>
      <c r="AO29" s="8">
        <v>291</v>
      </c>
      <c r="AP29" s="8">
        <v>296</v>
      </c>
      <c r="AQ29" s="8">
        <v>298</v>
      </c>
      <c r="AR29" s="8">
        <v>302</v>
      </c>
      <c r="AS29" s="8">
        <v>301</v>
      </c>
      <c r="AT29" s="8">
        <v>299</v>
      </c>
      <c r="AU29" s="8">
        <v>296</v>
      </c>
      <c r="AV29" s="8">
        <v>291</v>
      </c>
      <c r="AW29" s="8">
        <v>276</v>
      </c>
      <c r="AX29" s="8">
        <v>273</v>
      </c>
    </row>
    <row r="30" spans="1:50" s="2" customFormat="1">
      <c r="A30" s="9" t="s">
        <v>0</v>
      </c>
      <c r="B30" s="10">
        <f t="shared" ref="B30:AL30" si="0">SUM(B8:B29)</f>
        <v>0</v>
      </c>
      <c r="C30" s="10">
        <f t="shared" si="0"/>
        <v>0</v>
      </c>
      <c r="D30" s="10">
        <f t="shared" si="0"/>
        <v>0</v>
      </c>
      <c r="E30" s="10">
        <f t="shared" si="0"/>
        <v>0</v>
      </c>
      <c r="F30" s="10">
        <f t="shared" si="0"/>
        <v>0</v>
      </c>
      <c r="G30" s="10">
        <f t="shared" si="0"/>
        <v>0</v>
      </c>
      <c r="H30" s="10">
        <f t="shared" si="0"/>
        <v>0</v>
      </c>
      <c r="I30" s="10">
        <f t="shared" si="0"/>
        <v>0</v>
      </c>
      <c r="J30" s="10">
        <f t="shared" si="0"/>
        <v>0</v>
      </c>
      <c r="K30" s="10">
        <f t="shared" si="0"/>
        <v>0</v>
      </c>
      <c r="L30" s="10">
        <f t="shared" si="0"/>
        <v>0</v>
      </c>
      <c r="M30" s="10">
        <f t="shared" si="0"/>
        <v>0</v>
      </c>
      <c r="N30" s="10">
        <f t="shared" si="0"/>
        <v>0</v>
      </c>
      <c r="O30" s="10">
        <f t="shared" si="0"/>
        <v>0</v>
      </c>
      <c r="P30" s="10">
        <f t="shared" si="0"/>
        <v>0</v>
      </c>
      <c r="Q30" s="10">
        <f t="shared" si="0"/>
        <v>0</v>
      </c>
      <c r="R30" s="10">
        <f t="shared" si="0"/>
        <v>0</v>
      </c>
      <c r="S30" s="10">
        <f t="shared" si="0"/>
        <v>0</v>
      </c>
      <c r="T30" s="10">
        <f t="shared" si="0"/>
        <v>0</v>
      </c>
      <c r="U30" s="10">
        <f t="shared" si="0"/>
        <v>0</v>
      </c>
      <c r="V30" s="10">
        <f t="shared" si="0"/>
        <v>0</v>
      </c>
      <c r="W30" s="10">
        <f t="shared" si="0"/>
        <v>0</v>
      </c>
      <c r="X30" s="10">
        <f t="shared" si="0"/>
        <v>0</v>
      </c>
      <c r="Y30" s="10">
        <f t="shared" si="0"/>
        <v>0</v>
      </c>
      <c r="Z30" s="10">
        <f t="shared" si="0"/>
        <v>0</v>
      </c>
      <c r="AA30" s="10">
        <f t="shared" si="0"/>
        <v>0</v>
      </c>
      <c r="AB30" s="10">
        <f t="shared" si="0"/>
        <v>2140</v>
      </c>
      <c r="AC30" s="10">
        <f t="shared" si="0"/>
        <v>2110</v>
      </c>
      <c r="AD30" s="10">
        <f t="shared" si="0"/>
        <v>2106</v>
      </c>
      <c r="AE30" s="10">
        <f t="shared" si="0"/>
        <v>2119</v>
      </c>
      <c r="AF30" s="10">
        <f t="shared" si="0"/>
        <v>2146</v>
      </c>
      <c r="AG30" s="10">
        <f t="shared" si="0"/>
        <v>2156</v>
      </c>
      <c r="AH30" s="10">
        <f t="shared" si="0"/>
        <v>2156</v>
      </c>
      <c r="AI30" s="10">
        <f t="shared" si="0"/>
        <v>2177</v>
      </c>
      <c r="AJ30" s="10">
        <f t="shared" si="0"/>
        <v>2163</v>
      </c>
      <c r="AK30" s="10">
        <f t="shared" si="0"/>
        <v>2160</v>
      </c>
      <c r="AL30" s="10">
        <f t="shared" si="0"/>
        <v>2146</v>
      </c>
      <c r="AM30" s="10">
        <f t="shared" ref="AM30:AV30" si="1">SUM(AM8:AM29)</f>
        <v>2131</v>
      </c>
      <c r="AN30" s="10">
        <f t="shared" si="1"/>
        <v>2097</v>
      </c>
      <c r="AO30" s="10">
        <f t="shared" si="1"/>
        <v>2074</v>
      </c>
      <c r="AP30" s="10">
        <f t="shared" si="1"/>
        <v>2064</v>
      </c>
      <c r="AQ30" s="10">
        <f t="shared" si="1"/>
        <v>2055</v>
      </c>
      <c r="AR30" s="10">
        <f t="shared" si="1"/>
        <v>2069</v>
      </c>
      <c r="AS30" s="10">
        <f t="shared" si="1"/>
        <v>2066</v>
      </c>
      <c r="AT30" s="10">
        <f t="shared" si="1"/>
        <v>2049</v>
      </c>
      <c r="AU30" s="10">
        <f t="shared" si="1"/>
        <v>2033</v>
      </c>
      <c r="AV30" s="10">
        <f t="shared" si="1"/>
        <v>2035</v>
      </c>
      <c r="AW30" s="10">
        <f t="shared" ref="AW30:AX30" si="2">SUM(AW8:AW29)</f>
        <v>2026</v>
      </c>
      <c r="AX30" s="10">
        <f t="shared" si="2"/>
        <v>2020</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 style="50" bestFit="1" customWidth="1"/>
    <col min="12" max="13" width="5" style="50" customWidth="1"/>
    <col min="14" max="14" width="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74</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30"/>
      <c r="C8" s="30">
        <v>16.845013249753777</v>
      </c>
      <c r="D8" s="30">
        <v>15.084638897298994</v>
      </c>
      <c r="E8" s="30">
        <v>15.320468222278691</v>
      </c>
      <c r="F8" s="30">
        <v>12.991582804282311</v>
      </c>
      <c r="G8" s="30">
        <v>12.082814209417634</v>
      </c>
      <c r="H8" s="30">
        <v>12.634608858189505</v>
      </c>
      <c r="I8" s="30">
        <v>12.365017973662569</v>
      </c>
      <c r="J8" s="30">
        <v>13.057691678502994</v>
      </c>
      <c r="K8" s="30">
        <v>11.419831064865441</v>
      </c>
      <c r="L8" s="30">
        <v>10.773551020471794</v>
      </c>
      <c r="M8" s="30">
        <v>13.677459076949708</v>
      </c>
      <c r="N8" s="49"/>
    </row>
    <row r="9" spans="1:18">
      <c r="A9" s="7" t="s">
        <v>2</v>
      </c>
      <c r="B9" s="30"/>
      <c r="C9" s="30">
        <v>17.612115505970475</v>
      </c>
      <c r="D9" s="30">
        <v>16.493395954917673</v>
      </c>
      <c r="E9" s="30">
        <v>17.044043610038251</v>
      </c>
      <c r="F9" s="30">
        <v>16.089689894914702</v>
      </c>
      <c r="G9" s="30">
        <v>16.069524855257303</v>
      </c>
      <c r="H9" s="30">
        <v>17.557913803947045</v>
      </c>
      <c r="I9" s="30">
        <v>18.292235084583805</v>
      </c>
      <c r="J9" s="30">
        <v>18.456485226901208</v>
      </c>
      <c r="K9" s="30">
        <v>16.950868001149953</v>
      </c>
      <c r="L9" s="30">
        <v>16.560353648562167</v>
      </c>
      <c r="M9" s="30">
        <v>16.58074277982087</v>
      </c>
      <c r="N9" s="49"/>
    </row>
    <row r="10" spans="1:18">
      <c r="A10" s="7" t="s">
        <v>3</v>
      </c>
      <c r="B10" s="30"/>
      <c r="C10" s="30">
        <v>15.779021999212709</v>
      </c>
      <c r="D10" s="30">
        <v>12.483528982263776</v>
      </c>
      <c r="E10" s="30">
        <v>15.506843260667418</v>
      </c>
      <c r="F10" s="30">
        <v>19.158937044784057</v>
      </c>
      <c r="G10" s="30">
        <v>18.675579145790962</v>
      </c>
      <c r="H10" s="30">
        <v>19.319095459067714</v>
      </c>
      <c r="I10" s="30">
        <v>18.836330523558704</v>
      </c>
      <c r="J10" s="30">
        <v>19.583980213080242</v>
      </c>
      <c r="K10" s="30">
        <v>17.301365558049408</v>
      </c>
      <c r="L10" s="30">
        <v>16.222788595049504</v>
      </c>
      <c r="M10" s="30">
        <v>17.766681867323879</v>
      </c>
      <c r="N10" s="49"/>
    </row>
    <row r="11" spans="1:18">
      <c r="A11" s="7" t="s">
        <v>4</v>
      </c>
      <c r="B11" s="30"/>
      <c r="C11" s="30">
        <v>16.879232613876312</v>
      </c>
      <c r="D11" s="30">
        <v>16.418451893209205</v>
      </c>
      <c r="E11" s="30">
        <v>17.977014303159642</v>
      </c>
      <c r="F11" s="30">
        <v>16.464940839659331</v>
      </c>
      <c r="G11" s="30">
        <v>17.208559232088959</v>
      </c>
      <c r="H11" s="30">
        <v>17.177508133908752</v>
      </c>
      <c r="I11" s="30">
        <v>16.445240943029599</v>
      </c>
      <c r="J11" s="30">
        <v>18.01003520795885</v>
      </c>
      <c r="K11" s="30">
        <v>16.722956069248475</v>
      </c>
      <c r="L11" s="30">
        <v>15.307237473020566</v>
      </c>
      <c r="M11" s="30">
        <v>16.841163567025863</v>
      </c>
      <c r="N11" s="49"/>
    </row>
    <row r="12" spans="1:18">
      <c r="A12" s="7" t="s">
        <v>5</v>
      </c>
      <c r="B12" s="30"/>
      <c r="C12" s="30">
        <v>13.463421251674944</v>
      </c>
      <c r="D12" s="30">
        <v>11.791712556323276</v>
      </c>
      <c r="E12" s="30">
        <v>13.714407644633543</v>
      </c>
      <c r="F12" s="30">
        <v>13.567621681933076</v>
      </c>
      <c r="G12" s="30">
        <v>11.888985057727623</v>
      </c>
      <c r="H12" s="30">
        <v>12.944029762832782</v>
      </c>
      <c r="I12" s="30">
        <v>11.890581776682991</v>
      </c>
      <c r="J12" s="30">
        <v>11.573785926190379</v>
      </c>
      <c r="K12" s="30">
        <v>10.331129746493525</v>
      </c>
      <c r="L12" s="30">
        <v>11.0900254266465</v>
      </c>
      <c r="M12" s="30">
        <v>10.595271244931448</v>
      </c>
      <c r="N12" s="49"/>
    </row>
    <row r="13" spans="1:18">
      <c r="A13" s="7" t="s">
        <v>6</v>
      </c>
      <c r="B13" s="30"/>
      <c r="C13" s="30">
        <v>18.881424319466891</v>
      </c>
      <c r="D13" s="30">
        <v>15.192111914400353</v>
      </c>
      <c r="E13" s="30">
        <v>15.514066414795252</v>
      </c>
      <c r="F13" s="30">
        <v>15.012436083011622</v>
      </c>
      <c r="G13" s="30">
        <v>15.380734284752547</v>
      </c>
      <c r="H13" s="30">
        <v>16.312451009069399</v>
      </c>
      <c r="I13" s="30">
        <v>17.236654461662248</v>
      </c>
      <c r="J13" s="30">
        <v>18.022627189210972</v>
      </c>
      <c r="K13" s="30">
        <v>16.7740414182988</v>
      </c>
      <c r="L13" s="30">
        <v>13.254834682754629</v>
      </c>
      <c r="M13" s="30">
        <v>14.358407957650913</v>
      </c>
      <c r="N13" s="49"/>
    </row>
    <row r="14" spans="1:18">
      <c r="A14" s="7" t="s">
        <v>7</v>
      </c>
      <c r="B14" s="30"/>
      <c r="C14" s="30">
        <v>14.202236812495366</v>
      </c>
      <c r="D14" s="30">
        <v>13.361672832246708</v>
      </c>
      <c r="E14" s="30">
        <v>13.030882944613486</v>
      </c>
      <c r="F14" s="30">
        <v>13.039179871454268</v>
      </c>
      <c r="G14" s="30">
        <v>13.556127007649224</v>
      </c>
      <c r="H14" s="30">
        <v>14.544576580294482</v>
      </c>
      <c r="I14" s="30">
        <v>15.09920126330192</v>
      </c>
      <c r="J14" s="30">
        <v>15.589786425248835</v>
      </c>
      <c r="K14" s="30">
        <v>15.142028250933606</v>
      </c>
      <c r="L14" s="30">
        <v>14.649884135335251</v>
      </c>
      <c r="M14" s="30">
        <v>14.843623102392703</v>
      </c>
      <c r="N14" s="49"/>
    </row>
    <row r="15" spans="1:18">
      <c r="A15" s="7" t="s">
        <v>8</v>
      </c>
      <c r="B15" s="30"/>
      <c r="C15" s="30">
        <v>11.264823282719323</v>
      </c>
      <c r="D15" s="30">
        <v>9.4339322367824749</v>
      </c>
      <c r="E15" s="30">
        <v>10.054065135213062</v>
      </c>
      <c r="F15" s="30">
        <v>10.196859188744254</v>
      </c>
      <c r="G15" s="30">
        <v>12.030364635148578</v>
      </c>
      <c r="H15" s="30">
        <v>13.015217432006454</v>
      </c>
      <c r="I15" s="30">
        <v>13.568145969092907</v>
      </c>
      <c r="J15" s="30">
        <v>12.949733885944006</v>
      </c>
      <c r="K15" s="30">
        <v>12.583956834396734</v>
      </c>
      <c r="L15" s="30">
        <v>11.746749391238165</v>
      </c>
      <c r="M15" s="30">
        <v>13.292103016953341</v>
      </c>
      <c r="N15" s="49"/>
    </row>
    <row r="16" spans="1:18">
      <c r="A16" s="7" t="s">
        <v>22</v>
      </c>
      <c r="B16" s="30"/>
      <c r="C16" s="30">
        <v>17.108286108132944</v>
      </c>
      <c r="D16" s="30"/>
      <c r="E16" s="30"/>
      <c r="F16" s="30"/>
      <c r="G16" s="30"/>
      <c r="H16" s="30"/>
      <c r="I16" s="30"/>
      <c r="J16" s="30"/>
      <c r="K16" s="30"/>
      <c r="L16" s="30"/>
      <c r="M16" s="30">
        <v>17.513298279200487</v>
      </c>
      <c r="N16" s="49"/>
    </row>
    <row r="17" spans="1:14">
      <c r="A17" s="7" t="s">
        <v>9</v>
      </c>
      <c r="B17" s="30"/>
      <c r="C17" s="30">
        <v>12.355785186621855</v>
      </c>
      <c r="D17" s="30">
        <v>12.485529885096778</v>
      </c>
      <c r="E17" s="30">
        <v>13.068737138421618</v>
      </c>
      <c r="F17" s="30">
        <v>11.026551354306239</v>
      </c>
      <c r="G17" s="30">
        <v>11.803870779089285</v>
      </c>
      <c r="H17" s="30">
        <v>12.03998172871681</v>
      </c>
      <c r="I17" s="30">
        <v>13.307899701943912</v>
      </c>
      <c r="J17" s="30">
        <v>13.14590008361273</v>
      </c>
      <c r="K17" s="30">
        <v>11.69414467991515</v>
      </c>
      <c r="L17" s="30">
        <v>11.133929701055276</v>
      </c>
      <c r="M17" s="30">
        <v>12.827108941204177</v>
      </c>
      <c r="N17" s="49"/>
    </row>
    <row r="18" spans="1:14">
      <c r="A18" s="7" t="s">
        <v>10</v>
      </c>
      <c r="B18" s="30"/>
      <c r="C18" s="30">
        <v>12.807678031422506</v>
      </c>
      <c r="D18" s="30">
        <v>11.35329570581586</v>
      </c>
      <c r="E18" s="30">
        <v>13.111759895807923</v>
      </c>
      <c r="F18" s="30">
        <v>12.010857991630907</v>
      </c>
      <c r="G18" s="30">
        <v>13.064461214070485</v>
      </c>
      <c r="H18" s="30">
        <v>12.524755762351267</v>
      </c>
      <c r="I18" s="30">
        <v>11.10287879002454</v>
      </c>
      <c r="J18" s="30">
        <v>11.791168562535411</v>
      </c>
      <c r="K18" s="30">
        <v>10.608967467325135</v>
      </c>
      <c r="L18" s="30">
        <v>9.9772294188402686</v>
      </c>
      <c r="M18" s="30">
        <v>11.675382772839312</v>
      </c>
      <c r="N18" s="49"/>
    </row>
    <row r="19" spans="1:14">
      <c r="A19" s="7" t="s">
        <v>11</v>
      </c>
      <c r="B19" s="30"/>
      <c r="C19" s="30">
        <v>15.469406613055941</v>
      </c>
      <c r="D19" s="30">
        <v>14.62922864563553</v>
      </c>
      <c r="E19" s="30">
        <v>15.296375300853507</v>
      </c>
      <c r="F19" s="30">
        <v>14.00324530745443</v>
      </c>
      <c r="G19" s="30">
        <v>14.246460821619619</v>
      </c>
      <c r="H19" s="30">
        <v>14.57001841625816</v>
      </c>
      <c r="I19" s="30">
        <v>15.229661912305065</v>
      </c>
      <c r="J19" s="30">
        <v>15.078577984491215</v>
      </c>
      <c r="K19" s="30">
        <v>14.373225193370608</v>
      </c>
      <c r="L19" s="30">
        <v>14.661580852012083</v>
      </c>
      <c r="M19" s="30">
        <v>15.103005277189133</v>
      </c>
      <c r="N19" s="49"/>
    </row>
    <row r="20" spans="1:14">
      <c r="A20" s="7" t="s">
        <v>12</v>
      </c>
      <c r="B20" s="30"/>
      <c r="C20" s="30">
        <v>14.17016788855058</v>
      </c>
      <c r="D20" s="30">
        <v>19.108152757475821</v>
      </c>
      <c r="E20" s="30">
        <v>19.227387539317075</v>
      </c>
      <c r="F20" s="30">
        <v>16.61479421098305</v>
      </c>
      <c r="G20" s="30">
        <v>18.359620072077163</v>
      </c>
      <c r="H20" s="30">
        <v>19.021049400796514</v>
      </c>
      <c r="I20" s="30">
        <v>19.254171188717024</v>
      </c>
      <c r="J20" s="30">
        <v>16.132613928621065</v>
      </c>
      <c r="K20" s="30">
        <v>15.707948136253489</v>
      </c>
      <c r="L20" s="30">
        <v>15.576580552622039</v>
      </c>
      <c r="M20" s="30">
        <v>15.706985381914629</v>
      </c>
      <c r="N20" s="49"/>
    </row>
    <row r="21" spans="1:14">
      <c r="A21" s="7" t="s">
        <v>13</v>
      </c>
      <c r="B21" s="30"/>
      <c r="C21" s="30">
        <v>15.448474570007855</v>
      </c>
      <c r="D21" s="30"/>
      <c r="E21" s="30">
        <v>15.040762486323016</v>
      </c>
      <c r="F21" s="30">
        <v>17.299440124802924</v>
      </c>
      <c r="G21" s="30">
        <v>16.908963885023951</v>
      </c>
      <c r="H21" s="30">
        <v>17.619988857768654</v>
      </c>
      <c r="I21" s="30">
        <v>17.24503216556375</v>
      </c>
      <c r="J21" s="30">
        <v>17.897594705807489</v>
      </c>
      <c r="K21" s="30">
        <v>16.433967677154058</v>
      </c>
      <c r="L21" s="30">
        <v>14.734654425848756</v>
      </c>
      <c r="M21" s="30">
        <v>12.507151344452758</v>
      </c>
      <c r="N21" s="49"/>
    </row>
    <row r="22" spans="1:14">
      <c r="A22" s="7" t="s">
        <v>14</v>
      </c>
      <c r="B22" s="30"/>
      <c r="C22" s="30">
        <v>15.256857844158045</v>
      </c>
      <c r="D22" s="30">
        <v>13.351749234888056</v>
      </c>
      <c r="E22" s="30">
        <v>13.934467821114405</v>
      </c>
      <c r="F22" s="30">
        <v>12.965153162882073</v>
      </c>
      <c r="G22" s="30">
        <v>13.246302580209893</v>
      </c>
      <c r="H22" s="30">
        <v>13.675700283281669</v>
      </c>
      <c r="I22" s="30">
        <v>13.019195860380419</v>
      </c>
      <c r="J22" s="30">
        <v>13.373933087118109</v>
      </c>
      <c r="K22" s="30">
        <v>12.699194024779677</v>
      </c>
      <c r="L22" s="30">
        <v>12.088244763305088</v>
      </c>
      <c r="M22" s="30">
        <v>12.699552393284556</v>
      </c>
      <c r="N22" s="49"/>
    </row>
    <row r="23" spans="1:14">
      <c r="A23" s="7" t="s">
        <v>15</v>
      </c>
      <c r="B23" s="30"/>
      <c r="C23" s="30">
        <v>21.644263402330459</v>
      </c>
      <c r="D23" s="30">
        <v>19.984397899781101</v>
      </c>
      <c r="E23" s="30">
        <v>19.700850511151362</v>
      </c>
      <c r="F23" s="30">
        <v>19.578510334417683</v>
      </c>
      <c r="G23" s="30">
        <v>19.529454098486077</v>
      </c>
      <c r="H23" s="30">
        <v>20.267134589463335</v>
      </c>
      <c r="I23" s="30">
        <v>21.061509436496387</v>
      </c>
      <c r="J23" s="30">
        <v>21.204171145878306</v>
      </c>
      <c r="K23" s="30">
        <v>18.547558098519364</v>
      </c>
      <c r="L23" s="30">
        <v>20.51000698780825</v>
      </c>
      <c r="M23" s="30">
        <v>20.777412885055558</v>
      </c>
      <c r="N23" s="49"/>
    </row>
    <row r="24" spans="1:14">
      <c r="A24" s="7" t="s">
        <v>16</v>
      </c>
      <c r="B24" s="30"/>
      <c r="C24" s="30">
        <v>14.127565405160219</v>
      </c>
      <c r="D24" s="30">
        <v>13.172914707343155</v>
      </c>
      <c r="E24" s="30">
        <v>13.210848074682435</v>
      </c>
      <c r="F24" s="30">
        <v>12.692070163494332</v>
      </c>
      <c r="G24" s="30">
        <v>14.203990164356064</v>
      </c>
      <c r="H24" s="30">
        <v>14.373637663874506</v>
      </c>
      <c r="I24" s="30">
        <v>13.87008425896299</v>
      </c>
      <c r="J24" s="30">
        <v>14.60726116206855</v>
      </c>
      <c r="K24" s="30">
        <v>13.153162293574026</v>
      </c>
      <c r="L24" s="30">
        <v>12.335955134181416</v>
      </c>
      <c r="M24" s="30">
        <v>14.787397708963809</v>
      </c>
      <c r="N24" s="49"/>
    </row>
    <row r="25" spans="1:14">
      <c r="A25" s="7" t="s">
        <v>17</v>
      </c>
      <c r="B25" s="30"/>
      <c r="C25" s="30">
        <v>16.974726068959658</v>
      </c>
      <c r="D25" s="30">
        <v>15.967262623585778</v>
      </c>
      <c r="E25" s="30">
        <v>17.943941252253126</v>
      </c>
      <c r="F25" s="30">
        <v>16.486583953937352</v>
      </c>
      <c r="G25" s="30">
        <v>16.533677420845031</v>
      </c>
      <c r="H25" s="30">
        <v>17.806487285631864</v>
      </c>
      <c r="I25" s="30">
        <v>16.961513010993929</v>
      </c>
      <c r="J25" s="30">
        <v>18.404274704587753</v>
      </c>
      <c r="K25" s="30">
        <v>16.385630338912801</v>
      </c>
      <c r="L25" s="30">
        <v>15.703866169232766</v>
      </c>
      <c r="M25" s="30">
        <v>16.338290823807377</v>
      </c>
      <c r="N25" s="49"/>
    </row>
    <row r="26" spans="1:14">
      <c r="A26" s="7" t="s">
        <v>18</v>
      </c>
      <c r="B26" s="30"/>
      <c r="C26" s="30">
        <v>14.316208220197401</v>
      </c>
      <c r="D26" s="30">
        <v>12.778360030812138</v>
      </c>
      <c r="E26" s="30">
        <v>13.493737126416875</v>
      </c>
      <c r="F26" s="30">
        <v>13.034509658803939</v>
      </c>
      <c r="G26" s="30">
        <v>12.456780671019587</v>
      </c>
      <c r="H26" s="30">
        <v>12.622632806988983</v>
      </c>
      <c r="I26" s="30">
        <v>16.818630825241307</v>
      </c>
      <c r="J26" s="30">
        <v>18.36195151235809</v>
      </c>
      <c r="K26" s="30">
        <v>15.956160624966479</v>
      </c>
      <c r="L26" s="30">
        <v>12.652754967651889</v>
      </c>
      <c r="M26" s="30">
        <v>14.383589224116914</v>
      </c>
      <c r="N26" s="49"/>
    </row>
    <row r="27" spans="1:14">
      <c r="A27" s="7" t="s">
        <v>19</v>
      </c>
      <c r="B27" s="30"/>
      <c r="C27" s="30">
        <v>10.980835666709234</v>
      </c>
      <c r="D27" s="30">
        <v>10.081231550550612</v>
      </c>
      <c r="E27" s="30">
        <v>11.693561154707984</v>
      </c>
      <c r="F27" s="30">
        <v>11.35629094401359</v>
      </c>
      <c r="G27" s="30">
        <v>12.459414613932694</v>
      </c>
      <c r="H27" s="30">
        <v>12.841579658975711</v>
      </c>
      <c r="I27" s="30">
        <v>14.433645921259942</v>
      </c>
      <c r="J27" s="30">
        <v>15.122046326119195</v>
      </c>
      <c r="K27" s="30">
        <v>13.831162001732517</v>
      </c>
      <c r="L27" s="30">
        <v>14.046018956339559</v>
      </c>
      <c r="M27" s="30">
        <v>14.347188694256044</v>
      </c>
      <c r="N27" s="49"/>
    </row>
    <row r="28" spans="1:14">
      <c r="A28" s="7" t="s">
        <v>20</v>
      </c>
      <c r="B28" s="30"/>
      <c r="C28" s="30">
        <v>17.342258568163391</v>
      </c>
      <c r="D28" s="30">
        <v>15.334399227760468</v>
      </c>
      <c r="E28" s="30">
        <v>16.603505468695406</v>
      </c>
      <c r="F28" s="30">
        <v>15.64343746501034</v>
      </c>
      <c r="G28" s="30">
        <v>15.897974851038027</v>
      </c>
      <c r="H28" s="30">
        <v>16.689846964420504</v>
      </c>
      <c r="I28" s="30">
        <v>16.808853274531145</v>
      </c>
      <c r="J28" s="30">
        <v>16.422661584470173</v>
      </c>
      <c r="K28" s="30">
        <v>15.327485678883249</v>
      </c>
      <c r="L28" s="30">
        <v>14.735510615197789</v>
      </c>
      <c r="M28" s="30">
        <v>15.551235073531064</v>
      </c>
      <c r="N28" s="49"/>
    </row>
    <row r="29" spans="1:14">
      <c r="A29" s="7" t="s">
        <v>21</v>
      </c>
      <c r="B29" s="30"/>
      <c r="C29" s="30">
        <v>18.594433139527517</v>
      </c>
      <c r="D29" s="30">
        <v>16.305189383414913</v>
      </c>
      <c r="E29" s="30">
        <v>16.978033437467989</v>
      </c>
      <c r="F29" s="30">
        <v>15.241807041982922</v>
      </c>
      <c r="G29" s="30">
        <v>15.105665296221533</v>
      </c>
      <c r="H29" s="30">
        <v>15.60182489706877</v>
      </c>
      <c r="I29" s="30">
        <v>16.28432112139598</v>
      </c>
      <c r="J29" s="30">
        <v>15.549602349549465</v>
      </c>
      <c r="K29" s="30">
        <v>15.158692113667744</v>
      </c>
      <c r="L29" s="30">
        <v>14.762637397814441</v>
      </c>
      <c r="M29" s="30">
        <v>15.278848054599006</v>
      </c>
      <c r="N29" s="49"/>
    </row>
    <row r="30" spans="1:14" s="51" customFormat="1">
      <c r="A30" s="52" t="s">
        <v>0</v>
      </c>
      <c r="B30" s="60"/>
      <c r="C30" s="60">
        <v>15.833878173719707</v>
      </c>
      <c r="D30" s="60">
        <v>14.482600828852576</v>
      </c>
      <c r="E30" s="60">
        <v>15.202174184508854</v>
      </c>
      <c r="F30" s="60">
        <v>14.225916185598656</v>
      </c>
      <c r="G30" s="60">
        <v>14.541203937013899</v>
      </c>
      <c r="H30" s="60">
        <v>15.127746370930012</v>
      </c>
      <c r="I30" s="60">
        <v>15.493145708196549</v>
      </c>
      <c r="J30" s="60">
        <v>15.653740796436647</v>
      </c>
      <c r="K30" s="60">
        <v>14.62125519696373</v>
      </c>
      <c r="L30" s="60">
        <v>14.038391446419823</v>
      </c>
      <c r="M30" s="60">
        <v>14.92970468207648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 style="50" bestFit="1" customWidth="1"/>
    <col min="12" max="13" width="5" style="50" customWidth="1"/>
    <col min="14" max="14" width="5.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73</v>
      </c>
    </row>
    <row r="6" spans="1:18" ht="3" customHeight="1"/>
    <row r="7" spans="1:18" s="51" customFormat="1">
      <c r="A7" s="15"/>
      <c r="B7" s="16"/>
      <c r="C7" s="16" t="s">
        <v>55</v>
      </c>
      <c r="D7" s="16" t="s">
        <v>56</v>
      </c>
      <c r="E7" s="16" t="s">
        <v>57</v>
      </c>
      <c r="F7" s="16" t="s">
        <v>58</v>
      </c>
      <c r="G7" s="16" t="s">
        <v>59</v>
      </c>
      <c r="H7" s="16" t="s">
        <v>60</v>
      </c>
      <c r="I7" s="16" t="s">
        <v>61</v>
      </c>
      <c r="J7" s="16">
        <v>2011</v>
      </c>
      <c r="K7" s="61">
        <v>2012</v>
      </c>
      <c r="L7" s="16">
        <v>2013</v>
      </c>
      <c r="M7" s="61">
        <v>2014</v>
      </c>
    </row>
    <row r="8" spans="1:18">
      <c r="A8" s="7" t="s">
        <v>1</v>
      </c>
      <c r="B8" s="62"/>
      <c r="C8" s="62">
        <v>3</v>
      </c>
      <c r="D8" s="62">
        <v>3</v>
      </c>
      <c r="E8" s="62">
        <v>4</v>
      </c>
      <c r="F8" s="62">
        <v>4</v>
      </c>
      <c r="G8" s="62">
        <v>4</v>
      </c>
      <c r="H8" s="62">
        <v>4</v>
      </c>
      <c r="I8" s="62">
        <v>4</v>
      </c>
      <c r="J8" s="62">
        <v>4</v>
      </c>
      <c r="K8" s="63">
        <v>5</v>
      </c>
      <c r="L8" s="62">
        <v>5</v>
      </c>
      <c r="M8" s="63">
        <v>6</v>
      </c>
      <c r="N8" s="49"/>
    </row>
    <row r="9" spans="1:18">
      <c r="A9" s="7" t="s">
        <v>2</v>
      </c>
      <c r="B9" s="62"/>
      <c r="C9" s="62">
        <v>11</v>
      </c>
      <c r="D9" s="62">
        <v>11</v>
      </c>
      <c r="E9" s="62">
        <v>10</v>
      </c>
      <c r="F9" s="62">
        <v>10</v>
      </c>
      <c r="G9" s="62">
        <v>10</v>
      </c>
      <c r="H9" s="62">
        <v>13</v>
      </c>
      <c r="I9" s="62">
        <v>14</v>
      </c>
      <c r="J9" s="62">
        <v>14</v>
      </c>
      <c r="K9" s="63">
        <v>16</v>
      </c>
      <c r="L9" s="62">
        <v>16</v>
      </c>
      <c r="M9" s="63">
        <v>17</v>
      </c>
      <c r="N9" s="49"/>
    </row>
    <row r="10" spans="1:18">
      <c r="A10" s="7" t="s">
        <v>3</v>
      </c>
      <c r="B10" s="62"/>
      <c r="C10" s="62">
        <v>5</v>
      </c>
      <c r="D10" s="62">
        <v>5</v>
      </c>
      <c r="E10" s="62">
        <v>5</v>
      </c>
      <c r="F10" s="62">
        <v>5</v>
      </c>
      <c r="G10" s="62">
        <v>5</v>
      </c>
      <c r="H10" s="62">
        <v>5</v>
      </c>
      <c r="I10" s="62">
        <v>5</v>
      </c>
      <c r="J10" s="62">
        <v>6</v>
      </c>
      <c r="K10" s="63">
        <v>7</v>
      </c>
      <c r="L10" s="62">
        <v>8</v>
      </c>
      <c r="M10" s="63">
        <v>8</v>
      </c>
      <c r="N10" s="49"/>
    </row>
    <row r="11" spans="1:18">
      <c r="A11" s="7" t="s">
        <v>4</v>
      </c>
      <c r="B11" s="62"/>
      <c r="C11" s="62">
        <v>5</v>
      </c>
      <c r="D11" s="62">
        <v>5</v>
      </c>
      <c r="E11" s="62">
        <v>5</v>
      </c>
      <c r="F11" s="62">
        <v>4</v>
      </c>
      <c r="G11" s="62">
        <v>4</v>
      </c>
      <c r="H11" s="62">
        <v>4</v>
      </c>
      <c r="I11" s="62">
        <v>3</v>
      </c>
      <c r="J11" s="62">
        <v>3</v>
      </c>
      <c r="K11" s="63">
        <v>3</v>
      </c>
      <c r="L11" s="62">
        <v>4</v>
      </c>
      <c r="M11" s="63">
        <v>5</v>
      </c>
      <c r="N11" s="49"/>
    </row>
    <row r="12" spans="1:18">
      <c r="A12" s="7" t="s">
        <v>5</v>
      </c>
      <c r="B12" s="62"/>
      <c r="C12" s="62">
        <v>9</v>
      </c>
      <c r="D12" s="62">
        <v>8</v>
      </c>
      <c r="E12" s="62">
        <v>8</v>
      </c>
      <c r="F12" s="62">
        <v>8</v>
      </c>
      <c r="G12" s="62">
        <v>8</v>
      </c>
      <c r="H12" s="62">
        <v>8</v>
      </c>
      <c r="I12" s="62">
        <v>9</v>
      </c>
      <c r="J12" s="62">
        <v>9</v>
      </c>
      <c r="K12" s="63">
        <v>9</v>
      </c>
      <c r="L12" s="62">
        <v>7</v>
      </c>
      <c r="M12" s="63">
        <v>8</v>
      </c>
      <c r="N12" s="49"/>
    </row>
    <row r="13" spans="1:18">
      <c r="A13" s="7" t="s">
        <v>6</v>
      </c>
      <c r="B13" s="62"/>
      <c r="C13" s="62">
        <v>8</v>
      </c>
      <c r="D13" s="62">
        <v>11</v>
      </c>
      <c r="E13" s="62">
        <v>10</v>
      </c>
      <c r="F13" s="62">
        <v>9</v>
      </c>
      <c r="G13" s="62">
        <v>9</v>
      </c>
      <c r="H13" s="62">
        <v>11</v>
      </c>
      <c r="I13" s="62">
        <v>11</v>
      </c>
      <c r="J13" s="62">
        <v>11</v>
      </c>
      <c r="K13" s="63">
        <v>11</v>
      </c>
      <c r="L13" s="62">
        <v>10</v>
      </c>
      <c r="M13" s="63">
        <v>11</v>
      </c>
      <c r="N13" s="49"/>
    </row>
    <row r="14" spans="1:18">
      <c r="A14" s="7" t="s">
        <v>7</v>
      </c>
      <c r="B14" s="62"/>
      <c r="C14" s="62">
        <v>8</v>
      </c>
      <c r="D14" s="62">
        <v>9</v>
      </c>
      <c r="E14" s="62">
        <v>8</v>
      </c>
      <c r="F14" s="62">
        <v>7</v>
      </c>
      <c r="G14" s="62">
        <v>8</v>
      </c>
      <c r="H14" s="62">
        <v>8</v>
      </c>
      <c r="I14" s="62">
        <v>9</v>
      </c>
      <c r="J14" s="62">
        <v>10</v>
      </c>
      <c r="K14" s="63">
        <v>9</v>
      </c>
      <c r="L14" s="62">
        <v>9</v>
      </c>
      <c r="M14" s="63">
        <v>10</v>
      </c>
      <c r="N14" s="49"/>
    </row>
    <row r="15" spans="1:18">
      <c r="A15" s="7" t="s">
        <v>8</v>
      </c>
      <c r="B15" s="62"/>
      <c r="C15" s="62">
        <v>3</v>
      </c>
      <c r="D15" s="62">
        <v>4</v>
      </c>
      <c r="E15" s="62">
        <v>4</v>
      </c>
      <c r="F15" s="62">
        <v>4</v>
      </c>
      <c r="G15" s="62">
        <v>4</v>
      </c>
      <c r="H15" s="62">
        <v>4</v>
      </c>
      <c r="I15" s="62">
        <v>3</v>
      </c>
      <c r="J15" s="62">
        <v>4</v>
      </c>
      <c r="K15" s="63">
        <v>4</v>
      </c>
      <c r="L15" s="62">
        <v>4</v>
      </c>
      <c r="M15" s="63">
        <v>5</v>
      </c>
      <c r="N15" s="49"/>
    </row>
    <row r="16" spans="1:18">
      <c r="A16" s="7" t="s">
        <v>22</v>
      </c>
      <c r="B16" s="62"/>
      <c r="C16" s="62"/>
      <c r="D16" s="62"/>
      <c r="E16" s="62"/>
      <c r="F16" s="62"/>
      <c r="G16" s="62"/>
      <c r="H16" s="62"/>
      <c r="I16" s="62"/>
      <c r="J16" s="62"/>
      <c r="K16" s="63"/>
      <c r="L16" s="62"/>
      <c r="M16" s="63"/>
      <c r="N16" s="49"/>
    </row>
    <row r="17" spans="1:14">
      <c r="A17" s="7" t="s">
        <v>9</v>
      </c>
      <c r="B17" s="62"/>
      <c r="C17" s="62">
        <v>5</v>
      </c>
      <c r="D17" s="62">
        <v>5</v>
      </c>
      <c r="E17" s="62">
        <v>5</v>
      </c>
      <c r="F17" s="62">
        <v>6</v>
      </c>
      <c r="G17" s="62">
        <v>6</v>
      </c>
      <c r="H17" s="62">
        <v>6</v>
      </c>
      <c r="I17" s="62">
        <v>7</v>
      </c>
      <c r="J17" s="62">
        <v>7</v>
      </c>
      <c r="K17" s="63">
        <v>7</v>
      </c>
      <c r="L17" s="62">
        <v>6</v>
      </c>
      <c r="M17" s="63">
        <v>7</v>
      </c>
      <c r="N17" s="49"/>
    </row>
    <row r="18" spans="1:14">
      <c r="A18" s="7" t="s">
        <v>10</v>
      </c>
      <c r="B18" s="62"/>
      <c r="C18" s="62">
        <v>5</v>
      </c>
      <c r="D18" s="62">
        <v>5</v>
      </c>
      <c r="E18" s="62">
        <v>5</v>
      </c>
      <c r="F18" s="62">
        <v>5</v>
      </c>
      <c r="G18" s="62">
        <v>5</v>
      </c>
      <c r="H18" s="62">
        <v>7</v>
      </c>
      <c r="I18" s="62">
        <v>5</v>
      </c>
      <c r="J18" s="62">
        <v>5</v>
      </c>
      <c r="K18" s="63">
        <v>5</v>
      </c>
      <c r="L18" s="62">
        <v>5</v>
      </c>
      <c r="M18" s="63">
        <v>5</v>
      </c>
      <c r="N18" s="49"/>
    </row>
    <row r="19" spans="1:14">
      <c r="A19" s="7" t="s">
        <v>11</v>
      </c>
      <c r="B19" s="62"/>
      <c r="C19" s="62">
        <v>65</v>
      </c>
      <c r="D19" s="62">
        <v>69</v>
      </c>
      <c r="E19" s="62">
        <v>68</v>
      </c>
      <c r="F19" s="62">
        <v>66</v>
      </c>
      <c r="G19" s="62">
        <v>64</v>
      </c>
      <c r="H19" s="62">
        <v>64</v>
      </c>
      <c r="I19" s="62">
        <v>62</v>
      </c>
      <c r="J19" s="62">
        <v>61</v>
      </c>
      <c r="K19" s="63">
        <v>64</v>
      </c>
      <c r="L19" s="62">
        <v>65</v>
      </c>
      <c r="M19" s="63">
        <v>77</v>
      </c>
      <c r="N19" s="49"/>
    </row>
    <row r="20" spans="1:14">
      <c r="A20" s="7" t="s">
        <v>12</v>
      </c>
      <c r="B20" s="62"/>
      <c r="C20" s="62">
        <v>15</v>
      </c>
      <c r="D20" s="62">
        <v>21</v>
      </c>
      <c r="E20" s="62">
        <v>20</v>
      </c>
      <c r="F20" s="62">
        <v>18</v>
      </c>
      <c r="G20" s="62">
        <v>19</v>
      </c>
      <c r="H20" s="62">
        <v>19</v>
      </c>
      <c r="I20" s="62">
        <v>13</v>
      </c>
      <c r="J20" s="62">
        <v>13</v>
      </c>
      <c r="K20" s="63">
        <v>12</v>
      </c>
      <c r="L20" s="62">
        <v>11</v>
      </c>
      <c r="M20" s="63">
        <v>15</v>
      </c>
      <c r="N20" s="49"/>
    </row>
    <row r="21" spans="1:14">
      <c r="A21" s="7" t="s">
        <v>13</v>
      </c>
      <c r="B21" s="62"/>
      <c r="C21" s="62">
        <v>2</v>
      </c>
      <c r="D21" s="62">
        <v>2</v>
      </c>
      <c r="E21" s="62">
        <v>2</v>
      </c>
      <c r="F21" s="62">
        <v>2</v>
      </c>
      <c r="G21" s="62">
        <v>2</v>
      </c>
      <c r="H21" s="62">
        <v>4</v>
      </c>
      <c r="I21" s="62">
        <v>4</v>
      </c>
      <c r="J21" s="62">
        <v>4</v>
      </c>
      <c r="K21" s="63">
        <v>4</v>
      </c>
      <c r="L21" s="62">
        <v>4</v>
      </c>
      <c r="M21" s="63">
        <v>4</v>
      </c>
      <c r="N21" s="49"/>
    </row>
    <row r="22" spans="1:14">
      <c r="A22" s="7" t="s">
        <v>14</v>
      </c>
      <c r="B22" s="62"/>
      <c r="C22" s="62">
        <v>6</v>
      </c>
      <c r="D22" s="62">
        <v>7</v>
      </c>
      <c r="E22" s="62">
        <v>7</v>
      </c>
      <c r="F22" s="62">
        <v>7</v>
      </c>
      <c r="G22" s="62">
        <v>7</v>
      </c>
      <c r="H22" s="62">
        <v>7</v>
      </c>
      <c r="I22" s="62">
        <v>7</v>
      </c>
      <c r="J22" s="62">
        <v>7</v>
      </c>
      <c r="K22" s="63">
        <v>7</v>
      </c>
      <c r="L22" s="62">
        <v>7</v>
      </c>
      <c r="M22" s="63">
        <v>7</v>
      </c>
      <c r="N22" s="49"/>
    </row>
    <row r="23" spans="1:14">
      <c r="A23" s="7" t="s">
        <v>15</v>
      </c>
      <c r="B23" s="62"/>
      <c r="C23" s="62">
        <v>7</v>
      </c>
      <c r="D23" s="62">
        <v>8</v>
      </c>
      <c r="E23" s="62">
        <v>8</v>
      </c>
      <c r="F23" s="62">
        <v>8</v>
      </c>
      <c r="G23" s="62">
        <v>8</v>
      </c>
      <c r="H23" s="62">
        <v>7</v>
      </c>
      <c r="I23" s="62">
        <v>10</v>
      </c>
      <c r="J23" s="62">
        <v>10</v>
      </c>
      <c r="K23" s="63">
        <v>10</v>
      </c>
      <c r="L23" s="62">
        <v>11</v>
      </c>
      <c r="M23" s="63">
        <v>11</v>
      </c>
      <c r="N23" s="49"/>
    </row>
    <row r="24" spans="1:14">
      <c r="A24" s="7" t="s">
        <v>16</v>
      </c>
      <c r="B24" s="62"/>
      <c r="C24" s="62">
        <v>8</v>
      </c>
      <c r="D24" s="62">
        <v>8</v>
      </c>
      <c r="E24" s="62">
        <v>8</v>
      </c>
      <c r="F24" s="62">
        <v>8</v>
      </c>
      <c r="G24" s="62">
        <v>8</v>
      </c>
      <c r="H24" s="62">
        <v>9</v>
      </c>
      <c r="I24" s="62">
        <v>10</v>
      </c>
      <c r="J24" s="62">
        <v>10</v>
      </c>
      <c r="K24" s="63">
        <v>10</v>
      </c>
      <c r="L24" s="62">
        <v>10</v>
      </c>
      <c r="M24" s="63">
        <v>13</v>
      </c>
      <c r="N24" s="49"/>
    </row>
    <row r="25" spans="1:14">
      <c r="A25" s="7" t="s">
        <v>17</v>
      </c>
      <c r="B25" s="62"/>
      <c r="C25" s="62">
        <v>11</v>
      </c>
      <c r="D25" s="62">
        <v>11</v>
      </c>
      <c r="E25" s="62">
        <v>11</v>
      </c>
      <c r="F25" s="62">
        <v>12</v>
      </c>
      <c r="G25" s="62">
        <v>12</v>
      </c>
      <c r="H25" s="62">
        <v>13</v>
      </c>
      <c r="I25" s="62">
        <v>12</v>
      </c>
      <c r="J25" s="62">
        <v>12</v>
      </c>
      <c r="K25" s="63">
        <v>12</v>
      </c>
      <c r="L25" s="62">
        <v>12</v>
      </c>
      <c r="M25" s="63">
        <v>14</v>
      </c>
      <c r="N25" s="49"/>
    </row>
    <row r="26" spans="1:14">
      <c r="A26" s="7" t="s">
        <v>18</v>
      </c>
      <c r="B26" s="62"/>
      <c r="C26" s="62">
        <v>5</v>
      </c>
      <c r="D26" s="62">
        <v>3</v>
      </c>
      <c r="E26" s="62">
        <v>4</v>
      </c>
      <c r="F26" s="62">
        <v>3</v>
      </c>
      <c r="G26" s="62">
        <v>5</v>
      </c>
      <c r="H26" s="62">
        <v>5</v>
      </c>
      <c r="I26" s="62">
        <v>7</v>
      </c>
      <c r="J26" s="62">
        <v>7</v>
      </c>
      <c r="K26" s="63">
        <v>7</v>
      </c>
      <c r="L26" s="62">
        <v>6</v>
      </c>
      <c r="M26" s="63">
        <v>6</v>
      </c>
      <c r="N26" s="49"/>
    </row>
    <row r="27" spans="1:14">
      <c r="A27" s="7" t="s">
        <v>19</v>
      </c>
      <c r="B27" s="62"/>
      <c r="C27" s="62">
        <v>7</v>
      </c>
      <c r="D27" s="62">
        <v>7</v>
      </c>
      <c r="E27" s="62">
        <v>7</v>
      </c>
      <c r="F27" s="62">
        <v>7</v>
      </c>
      <c r="G27" s="62">
        <v>6</v>
      </c>
      <c r="H27" s="62">
        <v>6</v>
      </c>
      <c r="I27" s="62">
        <v>7</v>
      </c>
      <c r="J27" s="62">
        <v>7</v>
      </c>
      <c r="K27" s="63">
        <v>8</v>
      </c>
      <c r="L27" s="62">
        <v>8</v>
      </c>
      <c r="M27" s="63">
        <v>8</v>
      </c>
      <c r="N27" s="49"/>
    </row>
    <row r="28" spans="1:14">
      <c r="A28" s="7" t="s">
        <v>20</v>
      </c>
      <c r="B28" s="62"/>
      <c r="C28" s="62">
        <v>29</v>
      </c>
      <c r="D28" s="62">
        <v>28</v>
      </c>
      <c r="E28" s="62">
        <v>28</v>
      </c>
      <c r="F28" s="62">
        <v>25</v>
      </c>
      <c r="G28" s="62">
        <v>24</v>
      </c>
      <c r="H28" s="62">
        <v>26</v>
      </c>
      <c r="I28" s="62">
        <v>27</v>
      </c>
      <c r="J28" s="62">
        <v>26</v>
      </c>
      <c r="K28" s="63">
        <v>25</v>
      </c>
      <c r="L28" s="62">
        <v>24</v>
      </c>
      <c r="M28" s="63">
        <v>27</v>
      </c>
      <c r="N28" s="49"/>
    </row>
    <row r="29" spans="1:14">
      <c r="A29" s="7" t="s">
        <v>21</v>
      </c>
      <c r="B29" s="62"/>
      <c r="C29" s="62">
        <v>60</v>
      </c>
      <c r="D29" s="62">
        <v>50</v>
      </c>
      <c r="E29" s="62">
        <v>53</v>
      </c>
      <c r="F29" s="62">
        <v>47</v>
      </c>
      <c r="G29" s="62">
        <v>49</v>
      </c>
      <c r="H29" s="62">
        <v>49</v>
      </c>
      <c r="I29" s="62">
        <v>49</v>
      </c>
      <c r="J29" s="62">
        <v>64</v>
      </c>
      <c r="K29" s="63">
        <v>36</v>
      </c>
      <c r="L29" s="62">
        <v>30</v>
      </c>
      <c r="M29" s="63">
        <v>29</v>
      </c>
      <c r="N29" s="49"/>
    </row>
    <row r="30" spans="1:14" s="51" customFormat="1">
      <c r="A30" s="52" t="s">
        <v>0</v>
      </c>
      <c r="B30" s="53"/>
      <c r="C30" s="53">
        <f t="shared" ref="C30:K30" si="0">SUM(C8:C29)</f>
        <v>277</v>
      </c>
      <c r="D30" s="53">
        <f t="shared" si="0"/>
        <v>280</v>
      </c>
      <c r="E30" s="53">
        <f t="shared" si="0"/>
        <v>280</v>
      </c>
      <c r="F30" s="53">
        <f t="shared" si="0"/>
        <v>265</v>
      </c>
      <c r="G30" s="53">
        <f t="shared" si="0"/>
        <v>267</v>
      </c>
      <c r="H30" s="53">
        <f t="shared" si="0"/>
        <v>279</v>
      </c>
      <c r="I30" s="53">
        <f t="shared" si="0"/>
        <v>278</v>
      </c>
      <c r="J30" s="53">
        <f t="shared" si="0"/>
        <v>294</v>
      </c>
      <c r="K30" s="53">
        <f t="shared" si="0"/>
        <v>271</v>
      </c>
      <c r="L30" s="53">
        <f t="shared" ref="L30:M30" si="1">SUM(L8:L29)</f>
        <v>262</v>
      </c>
      <c r="M30" s="53">
        <f t="shared" si="1"/>
        <v>293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3" width="5.42578125" style="50" customWidth="1"/>
    <col min="4" max="11" width="5.42578125" style="50" bestFit="1" customWidth="1"/>
    <col min="12" max="13" width="5.42578125" style="50" customWidth="1"/>
    <col min="14" max="14" width="5.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72</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8"/>
      <c r="C8" s="8">
        <v>48</v>
      </c>
      <c r="D8" s="8">
        <v>48</v>
      </c>
      <c r="E8" s="8">
        <v>60</v>
      </c>
      <c r="F8" s="8">
        <v>60</v>
      </c>
      <c r="G8" s="8">
        <v>60</v>
      </c>
      <c r="H8" s="8">
        <v>60</v>
      </c>
      <c r="I8" s="8">
        <v>60</v>
      </c>
      <c r="J8" s="8">
        <v>60</v>
      </c>
      <c r="K8" s="8">
        <v>69</v>
      </c>
      <c r="L8" s="8">
        <v>69</v>
      </c>
      <c r="M8" s="8">
        <v>77</v>
      </c>
      <c r="N8" s="49"/>
    </row>
    <row r="9" spans="1:18">
      <c r="A9" s="7" t="s">
        <v>2</v>
      </c>
      <c r="B9" s="8"/>
      <c r="C9" s="8">
        <v>124</v>
      </c>
      <c r="D9" s="8">
        <v>131</v>
      </c>
      <c r="E9" s="8">
        <v>117</v>
      </c>
      <c r="F9" s="8">
        <v>117</v>
      </c>
      <c r="G9" s="8">
        <v>117</v>
      </c>
      <c r="H9" s="8">
        <v>140</v>
      </c>
      <c r="I9" s="8">
        <v>152</v>
      </c>
      <c r="J9" s="8">
        <v>152</v>
      </c>
      <c r="K9" s="8">
        <v>163</v>
      </c>
      <c r="L9" s="8">
        <v>165</v>
      </c>
      <c r="M9" s="8">
        <v>168</v>
      </c>
      <c r="N9" s="49"/>
    </row>
    <row r="10" spans="1:18">
      <c r="A10" s="7" t="s">
        <v>3</v>
      </c>
      <c r="B10" s="8"/>
      <c r="C10" s="8">
        <v>31</v>
      </c>
      <c r="D10" s="8">
        <v>31</v>
      </c>
      <c r="E10" s="8">
        <v>33</v>
      </c>
      <c r="F10" s="8">
        <v>33</v>
      </c>
      <c r="G10" s="8">
        <v>33</v>
      </c>
      <c r="H10" s="8">
        <v>33</v>
      </c>
      <c r="I10" s="8">
        <v>33</v>
      </c>
      <c r="J10" s="8">
        <v>42</v>
      </c>
      <c r="K10" s="8">
        <v>45</v>
      </c>
      <c r="L10" s="8">
        <v>53</v>
      </c>
      <c r="M10" s="8">
        <v>53</v>
      </c>
      <c r="N10" s="49"/>
    </row>
    <row r="11" spans="1:18">
      <c r="A11" s="7" t="s">
        <v>4</v>
      </c>
      <c r="B11" s="8"/>
      <c r="C11" s="8">
        <v>42</v>
      </c>
      <c r="D11" s="8">
        <v>40</v>
      </c>
      <c r="E11" s="8">
        <v>40</v>
      </c>
      <c r="F11" s="8">
        <v>35</v>
      </c>
      <c r="G11" s="8">
        <v>35</v>
      </c>
      <c r="H11" s="8">
        <v>40</v>
      </c>
      <c r="I11" s="8">
        <v>31</v>
      </c>
      <c r="J11" s="8">
        <v>31</v>
      </c>
      <c r="K11" s="8">
        <v>31</v>
      </c>
      <c r="L11" s="8">
        <v>39</v>
      </c>
      <c r="M11" s="8">
        <v>48</v>
      </c>
      <c r="N11" s="49"/>
    </row>
    <row r="12" spans="1:18">
      <c r="A12" s="7" t="s">
        <v>5</v>
      </c>
      <c r="B12" s="8"/>
      <c r="C12" s="8">
        <v>48</v>
      </c>
      <c r="D12" s="8">
        <v>43</v>
      </c>
      <c r="E12" s="8">
        <v>43</v>
      </c>
      <c r="F12" s="8">
        <v>44</v>
      </c>
      <c r="G12" s="8">
        <v>44</v>
      </c>
      <c r="H12" s="8">
        <v>44</v>
      </c>
      <c r="I12" s="8">
        <v>52</v>
      </c>
      <c r="J12" s="8">
        <v>52</v>
      </c>
      <c r="K12" s="8">
        <v>54</v>
      </c>
      <c r="L12" s="8">
        <v>48</v>
      </c>
      <c r="M12" s="8">
        <v>59</v>
      </c>
      <c r="N12" s="49"/>
    </row>
    <row r="13" spans="1:18">
      <c r="A13" s="7" t="s">
        <v>6</v>
      </c>
      <c r="B13" s="8"/>
      <c r="C13" s="8">
        <v>65</v>
      </c>
      <c r="D13" s="8">
        <v>89</v>
      </c>
      <c r="E13" s="8">
        <v>82</v>
      </c>
      <c r="F13" s="8">
        <v>80</v>
      </c>
      <c r="G13" s="8">
        <v>85</v>
      </c>
      <c r="H13" s="8">
        <v>102</v>
      </c>
      <c r="I13" s="8">
        <v>102</v>
      </c>
      <c r="J13" s="8">
        <v>102</v>
      </c>
      <c r="K13" s="8">
        <v>107</v>
      </c>
      <c r="L13" s="8">
        <v>99</v>
      </c>
      <c r="M13" s="8">
        <v>104</v>
      </c>
      <c r="N13" s="49"/>
    </row>
    <row r="14" spans="1:18">
      <c r="A14" s="7" t="s">
        <v>7</v>
      </c>
      <c r="B14" s="8"/>
      <c r="C14" s="8">
        <v>67</v>
      </c>
      <c r="D14" s="8">
        <v>62</v>
      </c>
      <c r="E14" s="8">
        <v>60</v>
      </c>
      <c r="F14" s="8">
        <v>59</v>
      </c>
      <c r="G14" s="8">
        <v>68</v>
      </c>
      <c r="H14" s="8">
        <v>68</v>
      </c>
      <c r="I14" s="8">
        <v>76</v>
      </c>
      <c r="J14" s="8">
        <v>86</v>
      </c>
      <c r="K14" s="8">
        <v>76</v>
      </c>
      <c r="L14" s="8">
        <v>79</v>
      </c>
      <c r="M14" s="8">
        <v>89</v>
      </c>
      <c r="N14" s="49"/>
    </row>
    <row r="15" spans="1:18">
      <c r="A15" s="7" t="s">
        <v>8</v>
      </c>
      <c r="B15" s="8"/>
      <c r="C15" s="8">
        <v>29</v>
      </c>
      <c r="D15" s="8">
        <v>35</v>
      </c>
      <c r="E15" s="8">
        <v>35</v>
      </c>
      <c r="F15" s="8">
        <v>35</v>
      </c>
      <c r="G15" s="8">
        <v>35</v>
      </c>
      <c r="H15" s="8">
        <v>35</v>
      </c>
      <c r="I15" s="8">
        <v>29</v>
      </c>
      <c r="J15" s="8">
        <v>38</v>
      </c>
      <c r="K15" s="8">
        <v>38</v>
      </c>
      <c r="L15" s="8">
        <v>38</v>
      </c>
      <c r="M15" s="8">
        <v>44</v>
      </c>
      <c r="N15" s="49"/>
    </row>
    <row r="16" spans="1:18">
      <c r="A16" s="7" t="s">
        <v>22</v>
      </c>
      <c r="B16" s="8"/>
      <c r="C16" s="8"/>
      <c r="D16" s="8"/>
      <c r="E16" s="8"/>
      <c r="F16" s="8"/>
      <c r="G16" s="8"/>
      <c r="H16" s="8"/>
      <c r="I16" s="8"/>
      <c r="J16" s="8"/>
      <c r="K16" s="8"/>
      <c r="L16" s="8"/>
      <c r="M16" s="8"/>
      <c r="N16" s="49"/>
    </row>
    <row r="17" spans="1:14">
      <c r="A17" s="7" t="s">
        <v>9</v>
      </c>
      <c r="B17" s="8"/>
      <c r="C17" s="8">
        <v>32</v>
      </c>
      <c r="D17" s="8">
        <v>38</v>
      </c>
      <c r="E17" s="8">
        <v>38</v>
      </c>
      <c r="F17" s="8">
        <v>46</v>
      </c>
      <c r="G17" s="8">
        <v>46</v>
      </c>
      <c r="H17" s="8">
        <v>46</v>
      </c>
      <c r="I17" s="8">
        <v>52</v>
      </c>
      <c r="J17" s="8">
        <v>52</v>
      </c>
      <c r="K17" s="8">
        <v>52</v>
      </c>
      <c r="L17" s="8">
        <v>51</v>
      </c>
      <c r="M17" s="8">
        <v>58</v>
      </c>
      <c r="N17" s="49"/>
    </row>
    <row r="18" spans="1:14">
      <c r="A18" s="7" t="s">
        <v>10</v>
      </c>
      <c r="B18" s="8"/>
      <c r="C18" s="8">
        <v>57</v>
      </c>
      <c r="D18" s="8">
        <v>57</v>
      </c>
      <c r="E18" s="8">
        <v>57</v>
      </c>
      <c r="F18" s="8">
        <v>57</v>
      </c>
      <c r="G18" s="8">
        <v>57</v>
      </c>
      <c r="H18" s="8">
        <v>83</v>
      </c>
      <c r="I18" s="8">
        <v>66</v>
      </c>
      <c r="J18" s="8">
        <v>66</v>
      </c>
      <c r="K18" s="8">
        <v>66</v>
      </c>
      <c r="L18" s="8">
        <v>66</v>
      </c>
      <c r="M18" s="8">
        <v>66</v>
      </c>
      <c r="N18" s="49"/>
    </row>
    <row r="19" spans="1:14">
      <c r="A19" s="7" t="s">
        <v>11</v>
      </c>
      <c r="B19" s="8"/>
      <c r="C19" s="8">
        <v>525</v>
      </c>
      <c r="D19" s="8">
        <v>533</v>
      </c>
      <c r="E19" s="8">
        <v>540</v>
      </c>
      <c r="F19" s="8">
        <v>533</v>
      </c>
      <c r="G19" s="8">
        <v>526</v>
      </c>
      <c r="H19" s="8">
        <v>533</v>
      </c>
      <c r="I19" s="8">
        <v>532</v>
      </c>
      <c r="J19" s="8">
        <v>532</v>
      </c>
      <c r="K19" s="8">
        <v>545</v>
      </c>
      <c r="L19" s="8">
        <v>570</v>
      </c>
      <c r="M19" s="8">
        <v>634</v>
      </c>
      <c r="N19" s="49"/>
    </row>
    <row r="20" spans="1:14">
      <c r="A20" s="7" t="s">
        <v>12</v>
      </c>
      <c r="B20" s="8"/>
      <c r="C20" s="8">
        <v>126</v>
      </c>
      <c r="D20" s="8">
        <v>142</v>
      </c>
      <c r="E20" s="8">
        <v>137</v>
      </c>
      <c r="F20" s="8">
        <v>133</v>
      </c>
      <c r="G20" s="8">
        <v>139</v>
      </c>
      <c r="H20" s="8">
        <v>143</v>
      </c>
      <c r="I20" s="8">
        <v>123</v>
      </c>
      <c r="J20" s="8">
        <v>123</v>
      </c>
      <c r="K20" s="8">
        <v>118</v>
      </c>
      <c r="L20" s="8">
        <v>113</v>
      </c>
      <c r="M20" s="8">
        <v>128</v>
      </c>
      <c r="N20" s="49"/>
    </row>
    <row r="21" spans="1:14">
      <c r="A21" s="7" t="s">
        <v>13</v>
      </c>
      <c r="B21" s="8"/>
      <c r="C21" s="8">
        <v>23</v>
      </c>
      <c r="D21" s="8">
        <v>23</v>
      </c>
      <c r="E21" s="8">
        <v>23</v>
      </c>
      <c r="F21" s="8">
        <v>23</v>
      </c>
      <c r="G21" s="8">
        <v>23</v>
      </c>
      <c r="H21" s="8">
        <v>36</v>
      </c>
      <c r="I21" s="8">
        <v>36</v>
      </c>
      <c r="J21" s="8">
        <v>36</v>
      </c>
      <c r="K21" s="8">
        <v>36</v>
      </c>
      <c r="L21" s="8">
        <v>36</v>
      </c>
      <c r="M21" s="8">
        <v>36</v>
      </c>
      <c r="N21" s="49"/>
    </row>
    <row r="22" spans="1:14">
      <c r="A22" s="7" t="s">
        <v>14</v>
      </c>
      <c r="B22" s="8"/>
      <c r="C22" s="8">
        <v>66</v>
      </c>
      <c r="D22" s="8">
        <v>76</v>
      </c>
      <c r="E22" s="8">
        <v>76</v>
      </c>
      <c r="F22" s="8">
        <v>76</v>
      </c>
      <c r="G22" s="8">
        <v>76</v>
      </c>
      <c r="H22" s="8">
        <v>76</v>
      </c>
      <c r="I22" s="8">
        <v>76</v>
      </c>
      <c r="J22" s="8">
        <v>76</v>
      </c>
      <c r="K22" s="8">
        <v>76</v>
      </c>
      <c r="L22" s="8">
        <v>76</v>
      </c>
      <c r="M22" s="8">
        <v>76</v>
      </c>
      <c r="N22" s="49"/>
    </row>
    <row r="23" spans="1:14">
      <c r="A23" s="7" t="s">
        <v>15</v>
      </c>
      <c r="B23" s="8"/>
      <c r="C23" s="8">
        <v>65</v>
      </c>
      <c r="D23" s="8">
        <v>66</v>
      </c>
      <c r="E23" s="8">
        <v>66</v>
      </c>
      <c r="F23" s="8">
        <v>76</v>
      </c>
      <c r="G23" s="8">
        <v>76</v>
      </c>
      <c r="H23" s="8">
        <v>74</v>
      </c>
      <c r="I23" s="8">
        <v>89</v>
      </c>
      <c r="J23" s="8">
        <v>89</v>
      </c>
      <c r="K23" s="8">
        <v>89</v>
      </c>
      <c r="L23" s="8">
        <v>103</v>
      </c>
      <c r="M23" s="8">
        <v>105</v>
      </c>
      <c r="N23" s="49"/>
    </row>
    <row r="24" spans="1:14">
      <c r="A24" s="7" t="s">
        <v>16</v>
      </c>
      <c r="B24" s="8"/>
      <c r="C24" s="8">
        <v>118</v>
      </c>
      <c r="D24" s="8">
        <v>118</v>
      </c>
      <c r="E24" s="8">
        <v>118</v>
      </c>
      <c r="F24" s="8">
        <v>118</v>
      </c>
      <c r="G24" s="8">
        <v>118</v>
      </c>
      <c r="H24" s="8">
        <v>130</v>
      </c>
      <c r="I24" s="8">
        <v>136</v>
      </c>
      <c r="J24" s="8">
        <v>136</v>
      </c>
      <c r="K24" s="8">
        <v>136</v>
      </c>
      <c r="L24" s="8">
        <v>136</v>
      </c>
      <c r="M24" s="8">
        <v>154</v>
      </c>
      <c r="N24" s="49"/>
    </row>
    <row r="25" spans="1:14">
      <c r="A25" s="7" t="s">
        <v>17</v>
      </c>
      <c r="B25" s="8"/>
      <c r="C25" s="8">
        <v>107</v>
      </c>
      <c r="D25" s="8">
        <v>107</v>
      </c>
      <c r="E25" s="8">
        <v>107</v>
      </c>
      <c r="F25" s="8">
        <v>116</v>
      </c>
      <c r="G25" s="8">
        <v>116</v>
      </c>
      <c r="H25" s="8">
        <v>125</v>
      </c>
      <c r="I25" s="8">
        <v>116</v>
      </c>
      <c r="J25" s="8">
        <v>116</v>
      </c>
      <c r="K25" s="8">
        <v>116</v>
      </c>
      <c r="L25" s="8">
        <v>116</v>
      </c>
      <c r="M25" s="8">
        <v>140</v>
      </c>
      <c r="N25" s="49"/>
    </row>
    <row r="26" spans="1:14">
      <c r="A26" s="7" t="s">
        <v>18</v>
      </c>
      <c r="B26" s="8"/>
      <c r="C26" s="8">
        <v>42</v>
      </c>
      <c r="D26" s="8">
        <v>32</v>
      </c>
      <c r="E26" s="8">
        <v>42</v>
      </c>
      <c r="F26" s="8">
        <v>37</v>
      </c>
      <c r="G26" s="8">
        <v>56</v>
      </c>
      <c r="H26" s="8">
        <v>56</v>
      </c>
      <c r="I26" s="8">
        <v>67</v>
      </c>
      <c r="J26" s="8">
        <v>67</v>
      </c>
      <c r="K26" s="8">
        <v>67</v>
      </c>
      <c r="L26" s="8">
        <v>58</v>
      </c>
      <c r="M26" s="8">
        <v>58</v>
      </c>
      <c r="N26" s="49"/>
    </row>
    <row r="27" spans="1:14">
      <c r="A27" s="7" t="s">
        <v>19</v>
      </c>
      <c r="B27" s="8"/>
      <c r="C27" s="8">
        <v>55</v>
      </c>
      <c r="D27" s="8">
        <v>55</v>
      </c>
      <c r="E27" s="8">
        <v>55</v>
      </c>
      <c r="F27" s="8">
        <v>64</v>
      </c>
      <c r="G27" s="8">
        <v>58</v>
      </c>
      <c r="H27" s="8">
        <v>58</v>
      </c>
      <c r="I27" s="8">
        <v>65</v>
      </c>
      <c r="J27" s="8">
        <v>64</v>
      </c>
      <c r="K27" s="8">
        <v>72</v>
      </c>
      <c r="L27" s="8">
        <v>69</v>
      </c>
      <c r="M27" s="8">
        <v>69</v>
      </c>
      <c r="N27" s="49"/>
    </row>
    <row r="28" spans="1:14">
      <c r="A28" s="7" t="s">
        <v>20</v>
      </c>
      <c r="B28" s="8"/>
      <c r="C28" s="8">
        <v>171</v>
      </c>
      <c r="D28" s="8">
        <v>166</v>
      </c>
      <c r="E28" s="8">
        <v>166</v>
      </c>
      <c r="F28" s="8">
        <v>166</v>
      </c>
      <c r="G28" s="8">
        <v>158</v>
      </c>
      <c r="H28" s="8">
        <v>170</v>
      </c>
      <c r="I28" s="8">
        <v>176</v>
      </c>
      <c r="J28" s="8">
        <v>170</v>
      </c>
      <c r="K28" s="8">
        <v>171</v>
      </c>
      <c r="L28" s="8">
        <v>170</v>
      </c>
      <c r="M28" s="8">
        <v>184</v>
      </c>
      <c r="N28" s="49"/>
    </row>
    <row r="29" spans="1:14">
      <c r="A29" s="7" t="s">
        <v>21</v>
      </c>
      <c r="B29" s="8"/>
      <c r="C29" s="8">
        <v>237</v>
      </c>
      <c r="D29" s="8">
        <v>183</v>
      </c>
      <c r="E29" s="8">
        <v>206</v>
      </c>
      <c r="F29" s="8">
        <v>188</v>
      </c>
      <c r="G29" s="8">
        <v>211</v>
      </c>
      <c r="H29" s="8">
        <v>224</v>
      </c>
      <c r="I29" s="8">
        <v>225</v>
      </c>
      <c r="J29" s="8">
        <v>268</v>
      </c>
      <c r="K29" s="8">
        <v>224</v>
      </c>
      <c r="L29" s="8">
        <v>215</v>
      </c>
      <c r="M29" s="8">
        <v>213</v>
      </c>
      <c r="N29" s="49"/>
    </row>
    <row r="30" spans="1:14" s="51" customFormat="1">
      <c r="A30" s="52" t="s">
        <v>0</v>
      </c>
      <c r="B30" s="53"/>
      <c r="C30" s="53">
        <f t="shared" ref="C30:K30" si="0">SUM(C8:C29)</f>
        <v>2078</v>
      </c>
      <c r="D30" s="53">
        <f t="shared" si="0"/>
        <v>2075</v>
      </c>
      <c r="E30" s="53">
        <f t="shared" si="0"/>
        <v>2101</v>
      </c>
      <c r="F30" s="53">
        <f t="shared" si="0"/>
        <v>2096</v>
      </c>
      <c r="G30" s="53">
        <f t="shared" si="0"/>
        <v>2137</v>
      </c>
      <c r="H30" s="53">
        <f t="shared" si="0"/>
        <v>2276</v>
      </c>
      <c r="I30" s="53">
        <f t="shared" si="0"/>
        <v>2294</v>
      </c>
      <c r="J30" s="53">
        <f t="shared" si="0"/>
        <v>2358</v>
      </c>
      <c r="K30" s="53">
        <f t="shared" si="0"/>
        <v>2351</v>
      </c>
      <c r="L30" s="53">
        <f t="shared" ref="L30:M30" si="1">SUM(L8:L29)</f>
        <v>2369</v>
      </c>
      <c r="M30" s="53">
        <f t="shared" si="1"/>
        <v>2563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7.42578125" style="50" bestFit="1" customWidth="1"/>
    <col min="12" max="13" width="7.42578125" style="50" customWidth="1"/>
    <col min="14" max="14" width="8.8554687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71</v>
      </c>
    </row>
    <row r="6" spans="1:18" ht="3" customHeight="1"/>
    <row r="7" spans="1:18" s="51" customFormat="1">
      <c r="A7" s="22"/>
      <c r="B7" s="23"/>
      <c r="C7" s="23" t="s">
        <v>55</v>
      </c>
      <c r="D7" s="23" t="s">
        <v>56</v>
      </c>
      <c r="E7" s="23" t="s">
        <v>57</v>
      </c>
      <c r="F7" s="23" t="s">
        <v>58</v>
      </c>
      <c r="G7" s="23" t="s">
        <v>59</v>
      </c>
      <c r="H7" s="23" t="s">
        <v>60</v>
      </c>
      <c r="I7" s="23" t="s">
        <v>61</v>
      </c>
      <c r="J7" s="23" t="s">
        <v>62</v>
      </c>
      <c r="K7" s="23" t="s">
        <v>63</v>
      </c>
      <c r="L7" s="23" t="s">
        <v>99</v>
      </c>
      <c r="M7" s="23" t="s">
        <v>102</v>
      </c>
    </row>
    <row r="8" spans="1:18">
      <c r="A8" s="7" t="s">
        <v>1</v>
      </c>
      <c r="B8" s="25"/>
      <c r="C8" s="25">
        <v>12774</v>
      </c>
      <c r="D8" s="25">
        <v>12774</v>
      </c>
      <c r="E8" s="25">
        <v>15232</v>
      </c>
      <c r="F8" s="25">
        <v>15232</v>
      </c>
      <c r="G8" s="25">
        <v>15232</v>
      </c>
      <c r="H8" s="25">
        <v>15232</v>
      </c>
      <c r="I8" s="25">
        <v>15232</v>
      </c>
      <c r="J8" s="25">
        <v>15232</v>
      </c>
      <c r="K8" s="25">
        <v>16961</v>
      </c>
      <c r="L8" s="25">
        <v>16961</v>
      </c>
      <c r="M8" s="25">
        <v>17815</v>
      </c>
      <c r="N8" s="49"/>
    </row>
    <row r="9" spans="1:18">
      <c r="A9" s="7" t="s">
        <v>2</v>
      </c>
      <c r="B9" s="25"/>
      <c r="C9" s="25">
        <v>23259</v>
      </c>
      <c r="D9" s="25">
        <v>23788</v>
      </c>
      <c r="E9" s="25">
        <v>21715</v>
      </c>
      <c r="F9" s="25">
        <v>21715</v>
      </c>
      <c r="G9" s="25">
        <v>21715</v>
      </c>
      <c r="H9" s="25">
        <v>25291</v>
      </c>
      <c r="I9" s="25">
        <v>27191</v>
      </c>
      <c r="J9" s="25">
        <v>27191</v>
      </c>
      <c r="K9" s="25">
        <v>28878</v>
      </c>
      <c r="L9" s="25">
        <v>29093</v>
      </c>
      <c r="M9" s="25">
        <v>29611</v>
      </c>
      <c r="N9" s="49"/>
    </row>
    <row r="10" spans="1:18">
      <c r="A10" s="7" t="s">
        <v>3</v>
      </c>
      <c r="B10" s="25"/>
      <c r="C10" s="25">
        <v>5345</v>
      </c>
      <c r="D10" s="25">
        <v>5033</v>
      </c>
      <c r="E10" s="25">
        <v>5519</v>
      </c>
      <c r="F10" s="25">
        <v>5519</v>
      </c>
      <c r="G10" s="25">
        <v>5519</v>
      </c>
      <c r="H10" s="25">
        <v>5519</v>
      </c>
      <c r="I10" s="25">
        <v>5519</v>
      </c>
      <c r="J10" s="25">
        <v>6637</v>
      </c>
      <c r="K10" s="25">
        <v>6906</v>
      </c>
      <c r="L10" s="25">
        <v>8284</v>
      </c>
      <c r="M10" s="25">
        <v>8284</v>
      </c>
      <c r="N10" s="49"/>
    </row>
    <row r="11" spans="1:18">
      <c r="A11" s="7" t="s">
        <v>4</v>
      </c>
      <c r="B11" s="25"/>
      <c r="C11" s="25">
        <v>8375</v>
      </c>
      <c r="D11" s="25">
        <v>8146</v>
      </c>
      <c r="E11" s="25">
        <v>8146</v>
      </c>
      <c r="F11" s="25">
        <v>7121</v>
      </c>
      <c r="G11" s="25">
        <v>7121</v>
      </c>
      <c r="H11" s="25">
        <v>7800</v>
      </c>
      <c r="I11" s="25">
        <v>6456</v>
      </c>
      <c r="J11" s="25">
        <v>6456</v>
      </c>
      <c r="K11" s="25">
        <v>6456</v>
      </c>
      <c r="L11" s="25">
        <v>7883</v>
      </c>
      <c r="M11" s="25">
        <v>9227</v>
      </c>
      <c r="N11" s="49"/>
    </row>
    <row r="12" spans="1:18">
      <c r="A12" s="7" t="s">
        <v>5</v>
      </c>
      <c r="B12" s="25"/>
      <c r="C12" s="25">
        <v>8068</v>
      </c>
      <c r="D12" s="25">
        <v>7297</v>
      </c>
      <c r="E12" s="25">
        <v>7297</v>
      </c>
      <c r="F12" s="25">
        <v>7466</v>
      </c>
      <c r="G12" s="25">
        <v>7466</v>
      </c>
      <c r="H12" s="25">
        <v>7466</v>
      </c>
      <c r="I12" s="25">
        <v>9059</v>
      </c>
      <c r="J12" s="25">
        <v>9059</v>
      </c>
      <c r="K12" s="25">
        <v>9705</v>
      </c>
      <c r="L12" s="25">
        <v>8630</v>
      </c>
      <c r="M12" s="25">
        <v>10715</v>
      </c>
      <c r="N12" s="49"/>
    </row>
    <row r="13" spans="1:18">
      <c r="A13" s="7" t="s">
        <v>6</v>
      </c>
      <c r="B13" s="25"/>
      <c r="C13" s="25">
        <v>12374</v>
      </c>
      <c r="D13" s="25">
        <v>16909</v>
      </c>
      <c r="E13" s="25">
        <v>15820</v>
      </c>
      <c r="F13" s="25">
        <v>15600</v>
      </c>
      <c r="G13" s="25">
        <v>16778</v>
      </c>
      <c r="H13" s="25">
        <v>20109</v>
      </c>
      <c r="I13" s="25">
        <v>20109</v>
      </c>
      <c r="J13" s="25">
        <v>20109</v>
      </c>
      <c r="K13" s="25">
        <v>21187</v>
      </c>
      <c r="L13" s="25">
        <v>19460</v>
      </c>
      <c r="M13" s="25">
        <v>20261</v>
      </c>
      <c r="N13" s="49"/>
    </row>
    <row r="14" spans="1:18">
      <c r="A14" s="7" t="s">
        <v>7</v>
      </c>
      <c r="B14" s="25"/>
      <c r="C14" s="25">
        <v>13965</v>
      </c>
      <c r="D14" s="25">
        <v>13212</v>
      </c>
      <c r="E14" s="25">
        <v>12937</v>
      </c>
      <c r="F14" s="25">
        <v>12825</v>
      </c>
      <c r="G14" s="25">
        <v>14800</v>
      </c>
      <c r="H14" s="25">
        <v>14800</v>
      </c>
      <c r="I14" s="25">
        <v>15878</v>
      </c>
      <c r="J14" s="25">
        <v>17758</v>
      </c>
      <c r="K14" s="25">
        <v>15878</v>
      </c>
      <c r="L14" s="25">
        <v>16265</v>
      </c>
      <c r="M14" s="25">
        <v>18145</v>
      </c>
      <c r="N14" s="49"/>
    </row>
    <row r="15" spans="1:18">
      <c r="A15" s="7" t="s">
        <v>8</v>
      </c>
      <c r="B15" s="25"/>
      <c r="C15" s="25">
        <v>5890</v>
      </c>
      <c r="D15" s="25">
        <v>6986</v>
      </c>
      <c r="E15" s="25">
        <v>6986</v>
      </c>
      <c r="F15" s="25">
        <v>6986</v>
      </c>
      <c r="G15" s="25">
        <v>6986</v>
      </c>
      <c r="H15" s="25">
        <v>6986</v>
      </c>
      <c r="I15" s="25">
        <v>5890</v>
      </c>
      <c r="J15" s="25">
        <v>7491</v>
      </c>
      <c r="K15" s="25">
        <v>7491</v>
      </c>
      <c r="L15" s="25">
        <v>7491</v>
      </c>
      <c r="M15" s="25">
        <v>8587</v>
      </c>
      <c r="N15" s="49"/>
    </row>
    <row r="16" spans="1:18">
      <c r="A16" s="7" t="s">
        <v>22</v>
      </c>
      <c r="B16" s="25"/>
      <c r="C16" s="25"/>
      <c r="D16" s="25"/>
      <c r="E16" s="25"/>
      <c r="F16" s="25"/>
      <c r="G16" s="25"/>
      <c r="H16" s="25"/>
      <c r="I16" s="25"/>
      <c r="J16" s="25"/>
      <c r="K16" s="25"/>
      <c r="L16" s="25"/>
      <c r="M16" s="25"/>
      <c r="N16" s="49"/>
    </row>
    <row r="17" spans="1:14">
      <c r="A17" s="7" t="s">
        <v>9</v>
      </c>
      <c r="B17" s="25"/>
      <c r="C17" s="25">
        <v>6043</v>
      </c>
      <c r="D17" s="25">
        <v>6996</v>
      </c>
      <c r="E17" s="25">
        <v>6996</v>
      </c>
      <c r="F17" s="25">
        <v>8326</v>
      </c>
      <c r="G17" s="25">
        <v>8326</v>
      </c>
      <c r="H17" s="25">
        <v>8326</v>
      </c>
      <c r="I17" s="25">
        <v>9363</v>
      </c>
      <c r="J17" s="25">
        <v>9363</v>
      </c>
      <c r="K17" s="25">
        <v>9363</v>
      </c>
      <c r="L17" s="25">
        <v>9096</v>
      </c>
      <c r="M17" s="25">
        <v>10091</v>
      </c>
      <c r="N17" s="49"/>
    </row>
    <row r="18" spans="1:14">
      <c r="A18" s="7" t="s">
        <v>10</v>
      </c>
      <c r="B18" s="25"/>
      <c r="C18" s="25">
        <v>12242</v>
      </c>
      <c r="D18" s="25">
        <v>11948</v>
      </c>
      <c r="E18" s="25">
        <v>11948</v>
      </c>
      <c r="F18" s="25">
        <v>11948</v>
      </c>
      <c r="G18" s="25">
        <v>11948</v>
      </c>
      <c r="H18" s="25">
        <v>17357</v>
      </c>
      <c r="I18" s="25">
        <v>13788</v>
      </c>
      <c r="J18" s="25">
        <v>13788</v>
      </c>
      <c r="K18" s="25">
        <v>13788</v>
      </c>
      <c r="L18" s="25">
        <v>13788</v>
      </c>
      <c r="M18" s="25">
        <v>13788</v>
      </c>
      <c r="N18" s="49"/>
    </row>
    <row r="19" spans="1:14">
      <c r="A19" s="7" t="s">
        <v>11</v>
      </c>
      <c r="B19" s="25"/>
      <c r="C19" s="25">
        <v>111608</v>
      </c>
      <c r="D19" s="25">
        <v>111526</v>
      </c>
      <c r="E19" s="25">
        <v>113089</v>
      </c>
      <c r="F19" s="25">
        <v>111296</v>
      </c>
      <c r="G19" s="25">
        <v>109902</v>
      </c>
      <c r="H19" s="25">
        <v>111670</v>
      </c>
      <c r="I19" s="25">
        <v>112095</v>
      </c>
      <c r="J19" s="25">
        <v>112008</v>
      </c>
      <c r="K19" s="25">
        <v>114021</v>
      </c>
      <c r="L19" s="25">
        <v>118334</v>
      </c>
      <c r="M19" s="25">
        <v>127997</v>
      </c>
      <c r="N19" s="49"/>
    </row>
    <row r="20" spans="1:14">
      <c r="A20" s="7" t="s">
        <v>12</v>
      </c>
      <c r="B20" s="25"/>
      <c r="C20" s="25">
        <v>23319</v>
      </c>
      <c r="D20" s="25">
        <v>25876</v>
      </c>
      <c r="E20" s="25">
        <v>25057</v>
      </c>
      <c r="F20" s="25">
        <v>24468</v>
      </c>
      <c r="G20" s="25">
        <v>24998</v>
      </c>
      <c r="H20" s="25">
        <v>25508</v>
      </c>
      <c r="I20" s="25">
        <v>23075</v>
      </c>
      <c r="J20" s="25">
        <v>23075</v>
      </c>
      <c r="K20" s="25">
        <v>22420</v>
      </c>
      <c r="L20" s="25">
        <v>21688</v>
      </c>
      <c r="M20" s="25">
        <v>23456</v>
      </c>
      <c r="N20" s="49"/>
    </row>
    <row r="21" spans="1:14">
      <c r="A21" s="7" t="s">
        <v>13</v>
      </c>
      <c r="B21" s="25"/>
      <c r="C21" s="25">
        <v>3756</v>
      </c>
      <c r="D21" s="25">
        <v>3780</v>
      </c>
      <c r="E21" s="25">
        <v>3780</v>
      </c>
      <c r="F21" s="25">
        <v>3780</v>
      </c>
      <c r="G21" s="25">
        <v>3780</v>
      </c>
      <c r="H21" s="25">
        <v>6481</v>
      </c>
      <c r="I21" s="25">
        <v>6481</v>
      </c>
      <c r="J21" s="25">
        <v>6481</v>
      </c>
      <c r="K21" s="25">
        <v>6481</v>
      </c>
      <c r="L21" s="25">
        <v>6481</v>
      </c>
      <c r="M21" s="25">
        <v>6481</v>
      </c>
      <c r="N21" s="49"/>
    </row>
    <row r="22" spans="1:14">
      <c r="A22" s="7" t="s">
        <v>14</v>
      </c>
      <c r="B22" s="25"/>
      <c r="C22" s="25">
        <v>16244</v>
      </c>
      <c r="D22" s="25">
        <v>18888</v>
      </c>
      <c r="E22" s="25">
        <v>18888</v>
      </c>
      <c r="F22" s="25">
        <v>18888</v>
      </c>
      <c r="G22" s="25">
        <v>18888</v>
      </c>
      <c r="H22" s="25">
        <v>18888</v>
      </c>
      <c r="I22" s="25">
        <v>18888</v>
      </c>
      <c r="J22" s="25">
        <v>18888</v>
      </c>
      <c r="K22" s="25">
        <v>18888</v>
      </c>
      <c r="L22" s="25">
        <v>18888</v>
      </c>
      <c r="M22" s="25">
        <v>18888</v>
      </c>
      <c r="N22" s="49"/>
    </row>
    <row r="23" spans="1:14">
      <c r="A23" s="7" t="s">
        <v>15</v>
      </c>
      <c r="B23" s="25"/>
      <c r="C23" s="25">
        <v>13554</v>
      </c>
      <c r="D23" s="25">
        <v>13608</v>
      </c>
      <c r="E23" s="25">
        <v>13608</v>
      </c>
      <c r="F23" s="25">
        <v>15297</v>
      </c>
      <c r="G23" s="25">
        <v>15297</v>
      </c>
      <c r="H23" s="25">
        <v>15080</v>
      </c>
      <c r="I23" s="25">
        <v>17868</v>
      </c>
      <c r="J23" s="25">
        <v>17868</v>
      </c>
      <c r="K23" s="25">
        <v>17868</v>
      </c>
      <c r="L23" s="25">
        <v>20157</v>
      </c>
      <c r="M23" s="25">
        <v>20460</v>
      </c>
      <c r="N23" s="49"/>
    </row>
    <row r="24" spans="1:14">
      <c r="A24" s="7" t="s">
        <v>16</v>
      </c>
      <c r="B24" s="25"/>
      <c r="C24" s="25">
        <v>27792</v>
      </c>
      <c r="D24" s="25">
        <v>27777</v>
      </c>
      <c r="E24" s="25">
        <v>27777</v>
      </c>
      <c r="F24" s="25">
        <v>27777</v>
      </c>
      <c r="G24" s="25">
        <v>27777</v>
      </c>
      <c r="H24" s="25">
        <v>30612</v>
      </c>
      <c r="I24" s="25">
        <v>31291</v>
      </c>
      <c r="J24" s="25">
        <v>31291</v>
      </c>
      <c r="K24" s="25">
        <v>31291</v>
      </c>
      <c r="L24" s="25">
        <v>31291</v>
      </c>
      <c r="M24" s="25">
        <v>34165</v>
      </c>
      <c r="N24" s="49"/>
    </row>
    <row r="25" spans="1:14">
      <c r="A25" s="7" t="s">
        <v>17</v>
      </c>
      <c r="B25" s="25"/>
      <c r="C25" s="25">
        <v>20878</v>
      </c>
      <c r="D25" s="25">
        <v>21392</v>
      </c>
      <c r="E25" s="25">
        <v>21392</v>
      </c>
      <c r="F25" s="25">
        <v>23184</v>
      </c>
      <c r="G25" s="25">
        <v>23184</v>
      </c>
      <c r="H25" s="25">
        <v>24552</v>
      </c>
      <c r="I25" s="25">
        <v>23184</v>
      </c>
      <c r="J25" s="25">
        <v>23184</v>
      </c>
      <c r="K25" s="25">
        <v>23184</v>
      </c>
      <c r="L25" s="25">
        <v>23184</v>
      </c>
      <c r="M25" s="25">
        <v>26454</v>
      </c>
      <c r="N25" s="49"/>
    </row>
    <row r="26" spans="1:14">
      <c r="A26" s="7" t="s">
        <v>18</v>
      </c>
      <c r="B26" s="25"/>
      <c r="C26" s="25">
        <v>9007</v>
      </c>
      <c r="D26" s="25">
        <v>7330</v>
      </c>
      <c r="E26" s="25">
        <v>9243</v>
      </c>
      <c r="F26" s="25">
        <v>8059</v>
      </c>
      <c r="G26" s="25">
        <v>11994</v>
      </c>
      <c r="H26" s="25">
        <v>11994</v>
      </c>
      <c r="I26" s="25">
        <v>14033</v>
      </c>
      <c r="J26" s="25">
        <v>14033</v>
      </c>
      <c r="K26" s="25">
        <v>14033</v>
      </c>
      <c r="L26" s="25">
        <v>12011</v>
      </c>
      <c r="M26" s="25">
        <v>12011</v>
      </c>
      <c r="N26" s="49"/>
    </row>
    <row r="27" spans="1:14">
      <c r="A27" s="7" t="s">
        <v>19</v>
      </c>
      <c r="B27" s="25"/>
      <c r="C27" s="25">
        <v>9310</v>
      </c>
      <c r="D27" s="25">
        <v>9813</v>
      </c>
      <c r="E27" s="25">
        <v>9813</v>
      </c>
      <c r="F27" s="25">
        <v>11397</v>
      </c>
      <c r="G27" s="25">
        <v>10523</v>
      </c>
      <c r="H27" s="25">
        <v>10523</v>
      </c>
      <c r="I27" s="25">
        <v>11485</v>
      </c>
      <c r="J27" s="25">
        <v>11547</v>
      </c>
      <c r="K27" s="25">
        <v>13048</v>
      </c>
      <c r="L27" s="25">
        <v>12589</v>
      </c>
      <c r="M27" s="25">
        <v>12589</v>
      </c>
      <c r="N27" s="49"/>
    </row>
    <row r="28" spans="1:14">
      <c r="A28" s="7" t="s">
        <v>20</v>
      </c>
      <c r="B28" s="25"/>
      <c r="C28" s="25">
        <v>32176</v>
      </c>
      <c r="D28" s="25">
        <v>30957</v>
      </c>
      <c r="E28" s="25">
        <v>30957</v>
      </c>
      <c r="F28" s="25">
        <v>31034</v>
      </c>
      <c r="G28" s="25">
        <v>29068</v>
      </c>
      <c r="H28" s="25">
        <v>31544</v>
      </c>
      <c r="I28" s="25">
        <v>32926</v>
      </c>
      <c r="J28" s="25">
        <v>31846</v>
      </c>
      <c r="K28" s="25">
        <v>32342</v>
      </c>
      <c r="L28" s="25">
        <v>31978</v>
      </c>
      <c r="M28" s="25">
        <v>34406</v>
      </c>
      <c r="N28" s="49"/>
    </row>
    <row r="29" spans="1:14">
      <c r="A29" s="7" t="s">
        <v>21</v>
      </c>
      <c r="B29" s="25"/>
      <c r="C29" s="25">
        <v>46480</v>
      </c>
      <c r="D29" s="25">
        <v>37091</v>
      </c>
      <c r="E29" s="25">
        <v>41423</v>
      </c>
      <c r="F29" s="25">
        <v>38461</v>
      </c>
      <c r="G29" s="25">
        <v>42878</v>
      </c>
      <c r="H29" s="25">
        <v>46107</v>
      </c>
      <c r="I29" s="25">
        <v>46053</v>
      </c>
      <c r="J29" s="25">
        <v>53662</v>
      </c>
      <c r="K29" s="25">
        <v>47274</v>
      </c>
      <c r="L29" s="25">
        <v>45128</v>
      </c>
      <c r="M29" s="25">
        <v>44870</v>
      </c>
      <c r="N29" s="49"/>
    </row>
    <row r="30" spans="1:14" s="51" customFormat="1">
      <c r="A30" s="52" t="s">
        <v>0</v>
      </c>
      <c r="B30" s="53"/>
      <c r="C30" s="53">
        <f t="shared" ref="C30:K30" si="0">SUM(C8:C29)</f>
        <v>422459</v>
      </c>
      <c r="D30" s="53">
        <f t="shared" si="0"/>
        <v>421127</v>
      </c>
      <c r="E30" s="53">
        <f t="shared" si="0"/>
        <v>427623</v>
      </c>
      <c r="F30" s="53">
        <f t="shared" si="0"/>
        <v>426379</v>
      </c>
      <c r="G30" s="53">
        <f t="shared" si="0"/>
        <v>434180</v>
      </c>
      <c r="H30" s="53">
        <f t="shared" si="0"/>
        <v>461845</v>
      </c>
      <c r="I30" s="53">
        <f t="shared" si="0"/>
        <v>465864</v>
      </c>
      <c r="J30" s="53">
        <f t="shared" si="0"/>
        <v>476967</v>
      </c>
      <c r="K30" s="53">
        <f t="shared" si="0"/>
        <v>477463</v>
      </c>
      <c r="L30" s="53">
        <f t="shared" ref="L30:M30" si="1">SUM(L8:L29)</f>
        <v>478680</v>
      </c>
      <c r="M30" s="53">
        <f t="shared" si="1"/>
        <v>508301</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6.85546875" style="50" bestFit="1" customWidth="1"/>
    <col min="12" max="13" width="6.85546875" style="50" customWidth="1"/>
    <col min="14" max="14" width="6.8554687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70</v>
      </c>
    </row>
    <row r="6" spans="1:18" ht="3" customHeight="1"/>
    <row r="7" spans="1:18" s="51" customFormat="1">
      <c r="A7" s="12"/>
      <c r="B7" s="13"/>
      <c r="C7" s="13" t="s">
        <v>55</v>
      </c>
      <c r="D7" s="13" t="s">
        <v>56</v>
      </c>
      <c r="E7" s="13" t="s">
        <v>57</v>
      </c>
      <c r="F7" s="13" t="s">
        <v>58</v>
      </c>
      <c r="G7" s="13" t="s">
        <v>59</v>
      </c>
      <c r="H7" s="13" t="s">
        <v>60</v>
      </c>
      <c r="I7" s="13" t="s">
        <v>61</v>
      </c>
      <c r="J7" s="13" t="s">
        <v>62</v>
      </c>
      <c r="K7" s="13" t="s">
        <v>63</v>
      </c>
      <c r="L7" s="13" t="s">
        <v>99</v>
      </c>
      <c r="M7" s="13" t="s">
        <v>102</v>
      </c>
    </row>
    <row r="8" spans="1:18">
      <c r="A8" s="7" t="s">
        <v>1</v>
      </c>
      <c r="B8" s="28"/>
      <c r="C8" s="28">
        <v>86210</v>
      </c>
      <c r="D8" s="28">
        <v>85135</v>
      </c>
      <c r="E8" s="28">
        <v>87416</v>
      </c>
      <c r="F8" s="28">
        <v>110992</v>
      </c>
      <c r="G8" s="28">
        <v>113722</v>
      </c>
      <c r="H8" s="28">
        <v>110486</v>
      </c>
      <c r="I8" s="28">
        <v>108544</v>
      </c>
      <c r="J8" s="28">
        <v>109428</v>
      </c>
      <c r="K8" s="28">
        <v>128697</v>
      </c>
      <c r="L8" s="28">
        <v>127755</v>
      </c>
      <c r="M8" s="28">
        <v>142068</v>
      </c>
      <c r="N8" s="49"/>
      <c r="O8" s="54"/>
      <c r="P8" s="54"/>
    </row>
    <row r="9" spans="1:18">
      <c r="A9" s="7" t="s">
        <v>2</v>
      </c>
      <c r="B9" s="28"/>
      <c r="C9" s="28">
        <v>213135</v>
      </c>
      <c r="D9" s="28">
        <v>198491</v>
      </c>
      <c r="E9" s="28">
        <v>214031</v>
      </c>
      <c r="F9" s="28">
        <v>213578</v>
      </c>
      <c r="G9" s="28">
        <v>221275</v>
      </c>
      <c r="H9" s="28">
        <v>248053</v>
      </c>
      <c r="I9" s="28">
        <v>261389</v>
      </c>
      <c r="J9" s="28">
        <v>279327</v>
      </c>
      <c r="K9" s="28">
        <v>274950</v>
      </c>
      <c r="L9" s="28">
        <v>290648</v>
      </c>
      <c r="M9" s="28">
        <v>299713</v>
      </c>
      <c r="N9" s="49"/>
    </row>
    <row r="10" spans="1:18">
      <c r="A10" s="7" t="s">
        <v>3</v>
      </c>
      <c r="B10" s="28"/>
      <c r="C10" s="28">
        <v>50739</v>
      </c>
      <c r="D10" s="28">
        <v>50717</v>
      </c>
      <c r="E10" s="28">
        <v>53763</v>
      </c>
      <c r="F10" s="28">
        <v>54063</v>
      </c>
      <c r="G10" s="28">
        <v>55143</v>
      </c>
      <c r="H10" s="28">
        <v>53566</v>
      </c>
      <c r="I10" s="28">
        <v>53470</v>
      </c>
      <c r="J10" s="28">
        <v>61676</v>
      </c>
      <c r="K10" s="28">
        <v>72615</v>
      </c>
      <c r="L10" s="28">
        <v>76216</v>
      </c>
      <c r="M10" s="28">
        <v>91922</v>
      </c>
      <c r="N10" s="49"/>
    </row>
    <row r="11" spans="1:18">
      <c r="A11" s="7" t="s">
        <v>4</v>
      </c>
      <c r="B11" s="28"/>
      <c r="C11" s="28">
        <v>64059</v>
      </c>
      <c r="D11" s="28">
        <v>66977</v>
      </c>
      <c r="E11" s="28">
        <v>69871</v>
      </c>
      <c r="F11" s="28">
        <v>61210</v>
      </c>
      <c r="G11" s="28">
        <v>63833</v>
      </c>
      <c r="H11" s="28">
        <v>67780</v>
      </c>
      <c r="I11" s="28">
        <v>59045</v>
      </c>
      <c r="J11" s="28">
        <v>60079</v>
      </c>
      <c r="K11" s="28">
        <v>61203</v>
      </c>
      <c r="L11" s="28">
        <v>73109</v>
      </c>
      <c r="M11" s="28">
        <v>91611</v>
      </c>
      <c r="N11" s="49"/>
    </row>
    <row r="12" spans="1:18">
      <c r="A12" s="7" t="s">
        <v>5</v>
      </c>
      <c r="B12" s="28"/>
      <c r="C12" s="28">
        <v>62293</v>
      </c>
      <c r="D12" s="28">
        <v>56428</v>
      </c>
      <c r="E12" s="28">
        <v>56080</v>
      </c>
      <c r="F12" s="28">
        <v>52840</v>
      </c>
      <c r="G12" s="28">
        <v>59944</v>
      </c>
      <c r="H12" s="28">
        <v>59064</v>
      </c>
      <c r="I12" s="28">
        <v>74072</v>
      </c>
      <c r="J12" s="28">
        <v>77762</v>
      </c>
      <c r="K12" s="28">
        <v>80988</v>
      </c>
      <c r="L12" s="28">
        <v>81116</v>
      </c>
      <c r="M12" s="28">
        <v>101298</v>
      </c>
      <c r="N12" s="49"/>
    </row>
    <row r="13" spans="1:18">
      <c r="A13" s="7" t="s">
        <v>6</v>
      </c>
      <c r="B13" s="28"/>
      <c r="C13" s="28">
        <v>110669</v>
      </c>
      <c r="D13" s="28">
        <v>125273</v>
      </c>
      <c r="E13" s="28">
        <v>140023</v>
      </c>
      <c r="F13" s="28">
        <v>135336</v>
      </c>
      <c r="G13" s="28">
        <v>141577</v>
      </c>
      <c r="H13" s="28">
        <v>173776</v>
      </c>
      <c r="I13" s="28">
        <v>175273</v>
      </c>
      <c r="J13" s="28">
        <v>179583</v>
      </c>
      <c r="K13" s="28">
        <v>181334</v>
      </c>
      <c r="L13" s="28">
        <v>175249</v>
      </c>
      <c r="M13" s="28">
        <v>182082</v>
      </c>
      <c r="N13" s="49"/>
    </row>
    <row r="14" spans="1:18">
      <c r="A14" s="7" t="s">
        <v>7</v>
      </c>
      <c r="B14" s="28"/>
      <c r="C14" s="28">
        <v>118517</v>
      </c>
      <c r="D14" s="28">
        <v>109084</v>
      </c>
      <c r="E14" s="28">
        <v>110010</v>
      </c>
      <c r="F14" s="28">
        <v>113649</v>
      </c>
      <c r="G14" s="28">
        <v>122353</v>
      </c>
      <c r="H14" s="28">
        <v>133229</v>
      </c>
      <c r="I14" s="28">
        <v>145459</v>
      </c>
      <c r="J14" s="28">
        <v>159112</v>
      </c>
      <c r="K14" s="28">
        <v>144342</v>
      </c>
      <c r="L14" s="28">
        <v>144870</v>
      </c>
      <c r="M14" s="28">
        <v>161278</v>
      </c>
      <c r="N14" s="49"/>
    </row>
    <row r="15" spans="1:18">
      <c r="A15" s="7" t="s">
        <v>8</v>
      </c>
      <c r="B15" s="28"/>
      <c r="C15" s="28">
        <v>47614</v>
      </c>
      <c r="D15" s="28">
        <v>54743</v>
      </c>
      <c r="E15" s="28">
        <v>55733</v>
      </c>
      <c r="F15" s="28">
        <v>54733</v>
      </c>
      <c r="G15" s="28">
        <v>55902</v>
      </c>
      <c r="H15" s="28">
        <v>54288</v>
      </c>
      <c r="I15" s="28">
        <v>46991</v>
      </c>
      <c r="J15" s="28">
        <v>57254</v>
      </c>
      <c r="K15" s="28">
        <v>65741</v>
      </c>
      <c r="L15" s="28">
        <v>64635</v>
      </c>
      <c r="M15" s="28">
        <v>71715</v>
      </c>
      <c r="N15" s="49"/>
    </row>
    <row r="16" spans="1:18">
      <c r="A16" s="7" t="s">
        <v>22</v>
      </c>
      <c r="B16" s="28"/>
      <c r="C16" s="28"/>
      <c r="D16" s="28"/>
      <c r="E16" s="28"/>
      <c r="F16" s="28"/>
      <c r="G16" s="28"/>
      <c r="H16" s="28"/>
      <c r="I16" s="28"/>
      <c r="J16" s="28"/>
      <c r="K16" s="28"/>
      <c r="L16" s="28"/>
      <c r="M16" s="28"/>
      <c r="N16" s="49"/>
    </row>
    <row r="17" spans="1:14">
      <c r="A17" s="7" t="s">
        <v>9</v>
      </c>
      <c r="B17" s="28"/>
      <c r="C17" s="28">
        <v>44945</v>
      </c>
      <c r="D17" s="28">
        <v>58924</v>
      </c>
      <c r="E17" s="28">
        <v>61887</v>
      </c>
      <c r="F17" s="28">
        <v>74501</v>
      </c>
      <c r="G17" s="28">
        <v>78583</v>
      </c>
      <c r="H17" s="28">
        <v>75548</v>
      </c>
      <c r="I17" s="28">
        <v>82763</v>
      </c>
      <c r="J17" s="28">
        <v>84037</v>
      </c>
      <c r="K17" s="28">
        <v>82614</v>
      </c>
      <c r="L17" s="28">
        <v>82580</v>
      </c>
      <c r="M17" s="28">
        <v>85810</v>
      </c>
      <c r="N17" s="49"/>
    </row>
    <row r="18" spans="1:14">
      <c r="A18" s="7" t="s">
        <v>10</v>
      </c>
      <c r="B18" s="28"/>
      <c r="C18" s="28">
        <v>96967</v>
      </c>
      <c r="D18" s="28">
        <v>96922</v>
      </c>
      <c r="E18" s="28">
        <v>96729</v>
      </c>
      <c r="F18" s="28">
        <v>95513</v>
      </c>
      <c r="G18" s="28">
        <v>98315</v>
      </c>
      <c r="H18" s="28">
        <v>117064</v>
      </c>
      <c r="I18" s="28">
        <v>119923</v>
      </c>
      <c r="J18" s="28">
        <v>130065</v>
      </c>
      <c r="K18" s="28">
        <v>130685</v>
      </c>
      <c r="L18" s="28">
        <v>128145</v>
      </c>
      <c r="M18" s="28">
        <v>128228</v>
      </c>
      <c r="N18" s="49"/>
    </row>
    <row r="19" spans="1:14">
      <c r="A19" s="7" t="s">
        <v>11</v>
      </c>
      <c r="B19" s="28"/>
      <c r="C19" s="28">
        <v>992791</v>
      </c>
      <c r="D19" s="28">
        <v>1041812.9999999999</v>
      </c>
      <c r="E19" s="28">
        <v>1061522</v>
      </c>
      <c r="F19" s="28">
        <v>1044383</v>
      </c>
      <c r="G19" s="28">
        <v>1069580.9178367569</v>
      </c>
      <c r="H19" s="28">
        <v>1061220</v>
      </c>
      <c r="I19" s="28">
        <v>1091731.8573890752</v>
      </c>
      <c r="J19" s="28">
        <v>1119171</v>
      </c>
      <c r="K19" s="28">
        <v>1123866.7234445349</v>
      </c>
      <c r="L19" s="28">
        <v>1118167</v>
      </c>
      <c r="M19" s="28">
        <v>1237019</v>
      </c>
      <c r="N19" s="49"/>
    </row>
    <row r="20" spans="1:14">
      <c r="A20" s="7" t="s">
        <v>12</v>
      </c>
      <c r="B20" s="28"/>
      <c r="C20" s="28">
        <v>181827</v>
      </c>
      <c r="D20" s="28">
        <v>208839</v>
      </c>
      <c r="E20" s="28">
        <v>210984</v>
      </c>
      <c r="F20" s="28">
        <v>206546</v>
      </c>
      <c r="G20" s="28">
        <v>225665</v>
      </c>
      <c r="H20" s="28">
        <v>234448</v>
      </c>
      <c r="I20" s="28">
        <v>222190</v>
      </c>
      <c r="J20" s="28">
        <v>221033</v>
      </c>
      <c r="K20" s="28">
        <v>217144</v>
      </c>
      <c r="L20" s="28">
        <v>209878</v>
      </c>
      <c r="M20" s="28">
        <v>230130</v>
      </c>
      <c r="N20" s="49"/>
    </row>
    <row r="21" spans="1:14">
      <c r="A21" s="7" t="s">
        <v>13</v>
      </c>
      <c r="B21" s="28"/>
      <c r="C21" s="28">
        <v>36648</v>
      </c>
      <c r="D21" s="28">
        <v>37185</v>
      </c>
      <c r="E21" s="28">
        <v>37069</v>
      </c>
      <c r="F21" s="28">
        <v>36845</v>
      </c>
      <c r="G21" s="28">
        <v>37197</v>
      </c>
      <c r="H21" s="28">
        <v>53532</v>
      </c>
      <c r="I21" s="28">
        <v>53783</v>
      </c>
      <c r="J21" s="28">
        <v>54521</v>
      </c>
      <c r="K21" s="28">
        <v>53737</v>
      </c>
      <c r="L21" s="28">
        <v>54515</v>
      </c>
      <c r="M21" s="28">
        <v>54992</v>
      </c>
      <c r="N21" s="49"/>
    </row>
    <row r="22" spans="1:14">
      <c r="A22" s="7" t="s">
        <v>14</v>
      </c>
      <c r="B22" s="28"/>
      <c r="C22" s="28">
        <v>109307</v>
      </c>
      <c r="D22" s="28">
        <v>112630</v>
      </c>
      <c r="E22" s="28">
        <v>126222</v>
      </c>
      <c r="F22" s="28">
        <v>128236</v>
      </c>
      <c r="G22" s="28">
        <v>135281</v>
      </c>
      <c r="H22" s="28">
        <v>132211</v>
      </c>
      <c r="I22" s="28">
        <v>129786</v>
      </c>
      <c r="J22" s="28">
        <v>132043</v>
      </c>
      <c r="K22" s="28">
        <v>132690</v>
      </c>
      <c r="L22" s="28">
        <v>130960</v>
      </c>
      <c r="M22" s="28">
        <v>131710</v>
      </c>
      <c r="N22" s="49"/>
    </row>
    <row r="23" spans="1:14">
      <c r="A23" s="7" t="s">
        <v>15</v>
      </c>
      <c r="B23" s="28"/>
      <c r="C23" s="28">
        <v>115809</v>
      </c>
      <c r="D23" s="28">
        <v>117765</v>
      </c>
      <c r="E23" s="28">
        <v>118495</v>
      </c>
      <c r="F23" s="28">
        <v>124336</v>
      </c>
      <c r="G23" s="28">
        <v>133239</v>
      </c>
      <c r="H23" s="28">
        <v>139196</v>
      </c>
      <c r="I23" s="28">
        <v>163652</v>
      </c>
      <c r="J23" s="28">
        <v>167202</v>
      </c>
      <c r="K23" s="28">
        <v>165866</v>
      </c>
      <c r="L23" s="28">
        <v>174667</v>
      </c>
      <c r="M23" s="28">
        <v>188896</v>
      </c>
      <c r="N23" s="49"/>
    </row>
    <row r="24" spans="1:14">
      <c r="A24" s="7" t="s">
        <v>16</v>
      </c>
      <c r="B24" s="28"/>
      <c r="C24" s="28">
        <v>187657</v>
      </c>
      <c r="D24" s="28">
        <v>186999</v>
      </c>
      <c r="E24" s="28">
        <v>187959</v>
      </c>
      <c r="F24" s="28">
        <v>187043</v>
      </c>
      <c r="G24" s="28">
        <v>188070</v>
      </c>
      <c r="H24" s="28">
        <v>195345</v>
      </c>
      <c r="I24" s="28">
        <v>223728</v>
      </c>
      <c r="J24" s="28">
        <v>227717</v>
      </c>
      <c r="K24" s="28">
        <v>233425</v>
      </c>
      <c r="L24" s="28">
        <v>233336</v>
      </c>
      <c r="M24" s="28">
        <v>261226</v>
      </c>
      <c r="N24" s="49"/>
    </row>
    <row r="25" spans="1:14">
      <c r="A25" s="7" t="s">
        <v>17</v>
      </c>
      <c r="B25" s="28"/>
      <c r="C25" s="28">
        <v>176210</v>
      </c>
      <c r="D25" s="28">
        <v>173445</v>
      </c>
      <c r="E25" s="28">
        <v>177178</v>
      </c>
      <c r="F25" s="28">
        <v>191253</v>
      </c>
      <c r="G25" s="28">
        <v>198778</v>
      </c>
      <c r="H25" s="28">
        <v>202394</v>
      </c>
      <c r="I25" s="28">
        <v>203167</v>
      </c>
      <c r="J25" s="28">
        <v>208101</v>
      </c>
      <c r="K25" s="28">
        <v>208821</v>
      </c>
      <c r="L25" s="28">
        <v>207963</v>
      </c>
      <c r="M25" s="28">
        <v>253668</v>
      </c>
      <c r="N25" s="49"/>
    </row>
    <row r="26" spans="1:14">
      <c r="A26" s="7" t="s">
        <v>18</v>
      </c>
      <c r="B26" s="28"/>
      <c r="C26" s="28">
        <v>68085</v>
      </c>
      <c r="D26" s="28">
        <v>50255</v>
      </c>
      <c r="E26" s="28">
        <v>66420</v>
      </c>
      <c r="F26" s="28">
        <v>55645</v>
      </c>
      <c r="G26" s="28">
        <v>93144</v>
      </c>
      <c r="H26" s="28">
        <v>91791</v>
      </c>
      <c r="I26" s="28">
        <v>106340</v>
      </c>
      <c r="J26" s="28">
        <v>113246</v>
      </c>
      <c r="K26" s="28">
        <v>114112</v>
      </c>
      <c r="L26" s="28">
        <v>97272</v>
      </c>
      <c r="M26" s="28">
        <v>97686</v>
      </c>
      <c r="N26" s="49"/>
    </row>
    <row r="27" spans="1:14">
      <c r="A27" s="7" t="s">
        <v>19</v>
      </c>
      <c r="B27" s="28"/>
      <c r="C27" s="28">
        <v>88125</v>
      </c>
      <c r="D27" s="28">
        <v>88664</v>
      </c>
      <c r="E27" s="28">
        <v>90889</v>
      </c>
      <c r="F27" s="28">
        <v>91620</v>
      </c>
      <c r="G27" s="28">
        <v>109175</v>
      </c>
      <c r="H27" s="28">
        <v>112629</v>
      </c>
      <c r="I27" s="28">
        <v>125054</v>
      </c>
      <c r="J27" s="28">
        <v>122331</v>
      </c>
      <c r="K27" s="28">
        <v>128103</v>
      </c>
      <c r="L27" s="28">
        <v>136297</v>
      </c>
      <c r="M27" s="28">
        <v>136129</v>
      </c>
      <c r="N27" s="49"/>
    </row>
    <row r="28" spans="1:14">
      <c r="A28" s="7" t="s">
        <v>20</v>
      </c>
      <c r="B28" s="28"/>
      <c r="C28" s="28">
        <v>283340</v>
      </c>
      <c r="D28" s="28">
        <v>273575</v>
      </c>
      <c r="E28" s="28">
        <v>271336</v>
      </c>
      <c r="F28" s="28">
        <v>272045</v>
      </c>
      <c r="G28" s="28">
        <v>271621</v>
      </c>
      <c r="H28" s="28">
        <v>279011</v>
      </c>
      <c r="I28" s="28">
        <v>282469</v>
      </c>
      <c r="J28" s="28">
        <v>287368</v>
      </c>
      <c r="K28" s="28">
        <v>291390</v>
      </c>
      <c r="L28" s="28">
        <v>278027</v>
      </c>
      <c r="M28" s="28">
        <v>311101</v>
      </c>
      <c r="N28" s="49"/>
    </row>
    <row r="29" spans="1:14">
      <c r="A29" s="7" t="s">
        <v>21</v>
      </c>
      <c r="B29" s="28"/>
      <c r="C29" s="28">
        <v>336535</v>
      </c>
      <c r="D29" s="28">
        <v>257431</v>
      </c>
      <c r="E29" s="28">
        <v>291751</v>
      </c>
      <c r="F29" s="28">
        <v>272268</v>
      </c>
      <c r="G29" s="28">
        <v>312356</v>
      </c>
      <c r="H29" s="28">
        <v>332627</v>
      </c>
      <c r="I29" s="28">
        <v>339750</v>
      </c>
      <c r="J29" s="28">
        <v>385491</v>
      </c>
      <c r="K29" s="28">
        <v>359800</v>
      </c>
      <c r="L29" s="28">
        <v>365197</v>
      </c>
      <c r="M29" s="28">
        <v>370634</v>
      </c>
      <c r="N29" s="49"/>
    </row>
    <row r="30" spans="1:14" s="51" customFormat="1">
      <c r="A30" s="52" t="s">
        <v>0</v>
      </c>
      <c r="B30" s="55"/>
      <c r="C30" s="55">
        <f t="shared" ref="C30:K30" si="0">SUM(C8:C29)</f>
        <v>3471482</v>
      </c>
      <c r="D30" s="55">
        <f t="shared" si="0"/>
        <v>3451295</v>
      </c>
      <c r="E30" s="55">
        <f t="shared" si="0"/>
        <v>3585368</v>
      </c>
      <c r="F30" s="55">
        <f t="shared" si="0"/>
        <v>3576635</v>
      </c>
      <c r="G30" s="55">
        <f t="shared" si="0"/>
        <v>3784753.9178367569</v>
      </c>
      <c r="H30" s="55">
        <f t="shared" si="0"/>
        <v>3927258</v>
      </c>
      <c r="I30" s="55">
        <f t="shared" si="0"/>
        <v>4068579.8573890752</v>
      </c>
      <c r="J30" s="55">
        <f t="shared" si="0"/>
        <v>4236547</v>
      </c>
      <c r="K30" s="55">
        <f t="shared" si="0"/>
        <v>4252123.7234445345</v>
      </c>
      <c r="L30" s="55">
        <f t="shared" ref="L30:M30" si="1">SUM(L8:L29)</f>
        <v>4250602</v>
      </c>
      <c r="M30" s="55">
        <f t="shared" si="1"/>
        <v>4628916</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6.42578125" style="50" bestFit="1" customWidth="1"/>
    <col min="12" max="13" width="6.42578125" style="50" customWidth="1"/>
    <col min="14" max="14" width="6.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69</v>
      </c>
    </row>
    <row r="6" spans="1:18" ht="3" customHeight="1"/>
    <row r="7" spans="1:18" s="51" customFormat="1">
      <c r="A7" s="12"/>
      <c r="B7" s="13"/>
      <c r="C7" s="13" t="s">
        <v>55</v>
      </c>
      <c r="D7" s="13" t="s">
        <v>56</v>
      </c>
      <c r="E7" s="13" t="s">
        <v>57</v>
      </c>
      <c r="F7" s="13" t="s">
        <v>58</v>
      </c>
      <c r="G7" s="13" t="s">
        <v>59</v>
      </c>
      <c r="H7" s="13" t="s">
        <v>60</v>
      </c>
      <c r="I7" s="13" t="s">
        <v>61</v>
      </c>
      <c r="J7" s="13" t="s">
        <v>62</v>
      </c>
      <c r="K7" s="13" t="s">
        <v>63</v>
      </c>
      <c r="L7" s="13" t="s">
        <v>99</v>
      </c>
      <c r="M7" s="13" t="s">
        <v>102</v>
      </c>
    </row>
    <row r="8" spans="1:18">
      <c r="A8" s="7" t="s">
        <v>1</v>
      </c>
      <c r="B8" s="26"/>
      <c r="C8" s="26">
        <v>3382494</v>
      </c>
      <c r="D8" s="26">
        <v>3008195</v>
      </c>
      <c r="E8" s="26">
        <v>3139396</v>
      </c>
      <c r="F8" s="26">
        <v>3309452</v>
      </c>
      <c r="G8" s="26">
        <v>3591149</v>
      </c>
      <c r="H8" s="26">
        <v>3913376</v>
      </c>
      <c r="I8" s="26">
        <v>3913613</v>
      </c>
      <c r="J8" s="26">
        <v>4059688</v>
      </c>
      <c r="K8" s="26">
        <v>4084454</v>
      </c>
      <c r="L8" s="26">
        <v>3761751</v>
      </c>
      <c r="M8" s="26">
        <v>4045484</v>
      </c>
      <c r="N8" s="49"/>
      <c r="O8" s="56"/>
      <c r="P8" s="56"/>
    </row>
    <row r="9" spans="1:18">
      <c r="A9" s="7" t="s">
        <v>2</v>
      </c>
      <c r="B9" s="26"/>
      <c r="C9" s="26">
        <v>5215767</v>
      </c>
      <c r="D9" s="26">
        <v>4594781</v>
      </c>
      <c r="E9" s="26">
        <v>4968699</v>
      </c>
      <c r="F9" s="26">
        <v>4659701</v>
      </c>
      <c r="G9" s="26">
        <v>4918741</v>
      </c>
      <c r="H9" s="26">
        <v>6144149</v>
      </c>
      <c r="I9" s="26">
        <v>6442333</v>
      </c>
      <c r="J9" s="26">
        <v>6528855</v>
      </c>
      <c r="K9" s="26">
        <v>6203798</v>
      </c>
      <c r="L9" s="26">
        <v>5973739</v>
      </c>
      <c r="M9" s="26">
        <v>6373235</v>
      </c>
      <c r="N9" s="49"/>
    </row>
    <row r="10" spans="1:18">
      <c r="A10" s="7" t="s">
        <v>3</v>
      </c>
      <c r="B10" s="26"/>
      <c r="C10" s="26">
        <v>1531933</v>
      </c>
      <c r="D10" s="26">
        <v>1303691</v>
      </c>
      <c r="E10" s="26">
        <v>1420658</v>
      </c>
      <c r="F10" s="26">
        <v>1359055</v>
      </c>
      <c r="G10" s="26">
        <v>1389870</v>
      </c>
      <c r="H10" s="26">
        <v>1510793</v>
      </c>
      <c r="I10" s="26">
        <v>1566175</v>
      </c>
      <c r="J10" s="26">
        <v>1722032</v>
      </c>
      <c r="K10" s="26">
        <v>1767214</v>
      </c>
      <c r="L10" s="26">
        <v>1770476</v>
      </c>
      <c r="M10" s="26">
        <v>1956274</v>
      </c>
      <c r="N10" s="49"/>
    </row>
    <row r="11" spans="1:18">
      <c r="A11" s="7" t="s">
        <v>4</v>
      </c>
      <c r="B11" s="26"/>
      <c r="C11" s="26">
        <v>1635997</v>
      </c>
      <c r="D11" s="26">
        <v>1594528</v>
      </c>
      <c r="E11" s="26">
        <v>1800447</v>
      </c>
      <c r="F11" s="26">
        <v>1601344</v>
      </c>
      <c r="G11" s="26">
        <v>1707397</v>
      </c>
      <c r="H11" s="26">
        <v>1885556</v>
      </c>
      <c r="I11" s="26">
        <v>1797403</v>
      </c>
      <c r="J11" s="26">
        <v>1850253</v>
      </c>
      <c r="K11" s="26">
        <v>1732346</v>
      </c>
      <c r="L11" s="26">
        <v>1662167</v>
      </c>
      <c r="M11" s="26">
        <v>2148995</v>
      </c>
      <c r="N11" s="49"/>
    </row>
    <row r="12" spans="1:18">
      <c r="A12" s="7" t="s">
        <v>5</v>
      </c>
      <c r="B12" s="26"/>
      <c r="C12" s="26">
        <v>1611897</v>
      </c>
      <c r="D12" s="26">
        <v>1233815</v>
      </c>
      <c r="E12" s="26">
        <v>1391293</v>
      </c>
      <c r="F12" s="26">
        <v>1293683</v>
      </c>
      <c r="G12" s="26">
        <v>1374336</v>
      </c>
      <c r="H12" s="26">
        <v>1437382</v>
      </c>
      <c r="I12" s="26">
        <v>1898457</v>
      </c>
      <c r="J12" s="26">
        <v>2021170</v>
      </c>
      <c r="K12" s="26">
        <v>1930961</v>
      </c>
      <c r="L12" s="26">
        <v>1721341</v>
      </c>
      <c r="M12" s="26">
        <v>2448835</v>
      </c>
      <c r="N12" s="49"/>
    </row>
    <row r="13" spans="1:18">
      <c r="A13" s="7" t="s">
        <v>6</v>
      </c>
      <c r="B13" s="26"/>
      <c r="C13" s="26">
        <v>3294210</v>
      </c>
      <c r="D13" s="26">
        <v>3233079</v>
      </c>
      <c r="E13" s="26">
        <v>3834489</v>
      </c>
      <c r="F13" s="26">
        <v>3549948</v>
      </c>
      <c r="G13" s="26">
        <v>3866382</v>
      </c>
      <c r="H13" s="26">
        <v>5000604</v>
      </c>
      <c r="I13" s="26">
        <v>5150511</v>
      </c>
      <c r="J13" s="26">
        <v>5372101</v>
      </c>
      <c r="K13" s="26">
        <v>5148996</v>
      </c>
      <c r="L13" s="26">
        <v>4789106</v>
      </c>
      <c r="M13" s="26">
        <v>5351990</v>
      </c>
      <c r="N13" s="49"/>
    </row>
    <row r="14" spans="1:18">
      <c r="A14" s="7" t="s">
        <v>7</v>
      </c>
      <c r="B14" s="26"/>
      <c r="C14" s="26">
        <v>3418546</v>
      </c>
      <c r="D14" s="26">
        <v>2786806</v>
      </c>
      <c r="E14" s="26">
        <v>2994041</v>
      </c>
      <c r="F14" s="26">
        <v>2842458</v>
      </c>
      <c r="G14" s="26">
        <v>3096335</v>
      </c>
      <c r="H14" s="26">
        <v>3496609</v>
      </c>
      <c r="I14" s="26">
        <v>3742594</v>
      </c>
      <c r="J14" s="26">
        <v>4353219</v>
      </c>
      <c r="K14" s="26">
        <v>3642903</v>
      </c>
      <c r="L14" s="26">
        <v>3383781</v>
      </c>
      <c r="M14" s="26">
        <v>4208859</v>
      </c>
      <c r="N14" s="49"/>
    </row>
    <row r="15" spans="1:18">
      <c r="A15" s="7" t="s">
        <v>8</v>
      </c>
      <c r="B15" s="26"/>
      <c r="C15" s="26">
        <v>1441650</v>
      </c>
      <c r="D15" s="26">
        <v>1400750</v>
      </c>
      <c r="E15" s="26">
        <v>1560042</v>
      </c>
      <c r="F15" s="26">
        <v>1411949</v>
      </c>
      <c r="G15" s="26">
        <v>1511091</v>
      </c>
      <c r="H15" s="26">
        <v>1581561</v>
      </c>
      <c r="I15" s="26">
        <v>1474900</v>
      </c>
      <c r="J15" s="26">
        <v>1838238</v>
      </c>
      <c r="K15" s="26">
        <v>1746061</v>
      </c>
      <c r="L15" s="26">
        <v>1623330</v>
      </c>
      <c r="M15" s="26">
        <v>1959364</v>
      </c>
      <c r="N15" s="49"/>
    </row>
    <row r="16" spans="1:18">
      <c r="A16" s="7" t="s">
        <v>22</v>
      </c>
      <c r="B16" s="26"/>
      <c r="C16" s="26"/>
      <c r="D16" s="26"/>
      <c r="E16" s="26"/>
      <c r="F16" s="26"/>
      <c r="G16" s="26"/>
      <c r="H16" s="26"/>
      <c r="I16" s="26"/>
      <c r="J16" s="26"/>
      <c r="K16" s="26"/>
      <c r="L16" s="26"/>
      <c r="M16" s="26"/>
      <c r="N16" s="49"/>
    </row>
    <row r="17" spans="1:14">
      <c r="A17" s="7" t="s">
        <v>9</v>
      </c>
      <c r="B17" s="26"/>
      <c r="C17" s="26">
        <v>1324035</v>
      </c>
      <c r="D17" s="26">
        <v>1341731</v>
      </c>
      <c r="E17" s="26">
        <v>1494862</v>
      </c>
      <c r="F17" s="26">
        <v>1780945</v>
      </c>
      <c r="G17" s="26">
        <v>1903520</v>
      </c>
      <c r="H17" s="26">
        <v>1938929</v>
      </c>
      <c r="I17" s="26">
        <v>2090329</v>
      </c>
      <c r="J17" s="26">
        <v>2177272</v>
      </c>
      <c r="K17" s="26">
        <v>1988455</v>
      </c>
      <c r="L17" s="26">
        <v>1836502</v>
      </c>
      <c r="M17" s="26">
        <v>1976291</v>
      </c>
      <c r="N17" s="49"/>
    </row>
    <row r="18" spans="1:14">
      <c r="A18" s="7" t="s">
        <v>10</v>
      </c>
      <c r="B18" s="26"/>
      <c r="C18" s="26">
        <v>3196186</v>
      </c>
      <c r="D18" s="26">
        <v>2881924</v>
      </c>
      <c r="E18" s="26">
        <v>3264156</v>
      </c>
      <c r="F18" s="26">
        <v>2982202</v>
      </c>
      <c r="G18" s="26">
        <v>3332900</v>
      </c>
      <c r="H18" s="26">
        <v>3575493</v>
      </c>
      <c r="I18" s="26">
        <v>3710983</v>
      </c>
      <c r="J18" s="26">
        <v>4062429</v>
      </c>
      <c r="K18" s="26">
        <v>3662984</v>
      </c>
      <c r="L18" s="26">
        <v>3296297</v>
      </c>
      <c r="M18" s="26">
        <v>3580402</v>
      </c>
      <c r="N18" s="49"/>
    </row>
    <row r="19" spans="1:14">
      <c r="A19" s="7" t="s">
        <v>11</v>
      </c>
      <c r="B19" s="26"/>
      <c r="C19" s="26">
        <v>43390284</v>
      </c>
      <c r="D19" s="26">
        <v>40815440</v>
      </c>
      <c r="E19" s="26">
        <v>42607678</v>
      </c>
      <c r="F19" s="26">
        <v>39267288</v>
      </c>
      <c r="G19" s="26">
        <v>41697729.361138552</v>
      </c>
      <c r="H19" s="26">
        <v>44642150</v>
      </c>
      <c r="I19" s="26">
        <v>44920833.6024708</v>
      </c>
      <c r="J19" s="26">
        <v>46417844</v>
      </c>
      <c r="K19" s="26">
        <v>44337638.485102497</v>
      </c>
      <c r="L19" s="26">
        <v>41998775</v>
      </c>
      <c r="M19" s="26">
        <v>43935192</v>
      </c>
      <c r="N19" s="49"/>
    </row>
    <row r="20" spans="1:14">
      <c r="A20" s="7" t="s">
        <v>12</v>
      </c>
      <c r="B20" s="26"/>
      <c r="C20" s="26">
        <v>5276991</v>
      </c>
      <c r="D20" s="26">
        <v>5236548</v>
      </c>
      <c r="E20" s="26">
        <v>5463967</v>
      </c>
      <c r="F20" s="26">
        <v>5294558</v>
      </c>
      <c r="G20" s="26">
        <v>5697963</v>
      </c>
      <c r="H20" s="26">
        <v>6156526</v>
      </c>
      <c r="I20" s="26">
        <v>6104961</v>
      </c>
      <c r="J20" s="26">
        <v>6074921</v>
      </c>
      <c r="K20" s="26">
        <v>5616358</v>
      </c>
      <c r="L20" s="26">
        <v>5186334</v>
      </c>
      <c r="M20" s="26">
        <v>5851264</v>
      </c>
      <c r="N20" s="49"/>
    </row>
    <row r="21" spans="1:14">
      <c r="A21" s="7" t="s">
        <v>13</v>
      </c>
      <c r="B21" s="26"/>
      <c r="C21" s="26">
        <v>1057644</v>
      </c>
      <c r="D21" s="26">
        <v>920965</v>
      </c>
      <c r="E21" s="26">
        <v>990622</v>
      </c>
      <c r="F21" s="26">
        <v>921854</v>
      </c>
      <c r="G21" s="26">
        <v>877348</v>
      </c>
      <c r="H21" s="26">
        <v>1189002</v>
      </c>
      <c r="I21" s="26">
        <v>1227954</v>
      </c>
      <c r="J21" s="26">
        <v>1278180</v>
      </c>
      <c r="K21" s="26">
        <v>1202433</v>
      </c>
      <c r="L21" s="26">
        <v>1108977</v>
      </c>
      <c r="M21" s="26">
        <v>1224838</v>
      </c>
      <c r="N21" s="49"/>
    </row>
    <row r="22" spans="1:14">
      <c r="A22" s="7" t="s">
        <v>14</v>
      </c>
      <c r="B22" s="26"/>
      <c r="C22" s="26">
        <v>4149150</v>
      </c>
      <c r="D22" s="26">
        <v>3779747</v>
      </c>
      <c r="E22" s="26">
        <v>4203333</v>
      </c>
      <c r="F22" s="26">
        <v>4026501</v>
      </c>
      <c r="G22" s="26">
        <v>4316739</v>
      </c>
      <c r="H22" s="26">
        <v>4472880</v>
      </c>
      <c r="I22" s="26">
        <v>4378884</v>
      </c>
      <c r="J22" s="26">
        <v>4573463</v>
      </c>
      <c r="K22" s="26">
        <v>4165566</v>
      </c>
      <c r="L22" s="26">
        <v>3867923</v>
      </c>
      <c r="M22" s="26">
        <v>4188347</v>
      </c>
      <c r="N22" s="49"/>
    </row>
    <row r="23" spans="1:14">
      <c r="A23" s="7" t="s">
        <v>15</v>
      </c>
      <c r="B23" s="26"/>
      <c r="C23" s="26">
        <v>4177593</v>
      </c>
      <c r="D23" s="26">
        <v>3882209</v>
      </c>
      <c r="E23" s="26">
        <v>3928426</v>
      </c>
      <c r="F23" s="26">
        <v>3787641</v>
      </c>
      <c r="G23" s="26">
        <v>4182812</v>
      </c>
      <c r="H23" s="26">
        <v>4930436</v>
      </c>
      <c r="I23" s="26">
        <v>5550405</v>
      </c>
      <c r="J23" s="26">
        <v>5647827</v>
      </c>
      <c r="K23" s="26">
        <v>5244899</v>
      </c>
      <c r="L23" s="26">
        <v>5222890</v>
      </c>
      <c r="M23" s="26">
        <v>5422286</v>
      </c>
      <c r="N23" s="49"/>
    </row>
    <row r="24" spans="1:14">
      <c r="A24" s="7" t="s">
        <v>16</v>
      </c>
      <c r="B24" s="26"/>
      <c r="C24" s="26">
        <v>6969624</v>
      </c>
      <c r="D24" s="26">
        <v>6342724</v>
      </c>
      <c r="E24" s="26">
        <v>6650685</v>
      </c>
      <c r="F24" s="26">
        <v>6262425</v>
      </c>
      <c r="G24" s="26">
        <v>7006768</v>
      </c>
      <c r="H24" s="26">
        <v>6983561</v>
      </c>
      <c r="I24" s="26">
        <v>7639794</v>
      </c>
      <c r="J24" s="26">
        <v>8379570</v>
      </c>
      <c r="K24" s="26">
        <v>7754797</v>
      </c>
      <c r="L24" s="26">
        <v>7014365</v>
      </c>
      <c r="M24" s="26">
        <v>8018778</v>
      </c>
      <c r="N24" s="49"/>
    </row>
    <row r="25" spans="1:14">
      <c r="A25" s="7" t="s">
        <v>17</v>
      </c>
      <c r="B25" s="26"/>
      <c r="C25" s="26">
        <v>5987864</v>
      </c>
      <c r="D25" s="26">
        <v>5285898</v>
      </c>
      <c r="E25" s="26">
        <v>5676691</v>
      </c>
      <c r="F25" s="26">
        <v>5444133</v>
      </c>
      <c r="G25" s="26">
        <v>5912684</v>
      </c>
      <c r="H25" s="26">
        <v>6403623</v>
      </c>
      <c r="I25" s="26">
        <v>6702348</v>
      </c>
      <c r="J25" s="26">
        <v>6923856</v>
      </c>
      <c r="K25" s="26">
        <v>6414665</v>
      </c>
      <c r="L25" s="26">
        <v>5938927</v>
      </c>
      <c r="M25" s="26">
        <v>7337440</v>
      </c>
      <c r="N25" s="49"/>
    </row>
    <row r="26" spans="1:14">
      <c r="A26" s="7" t="s">
        <v>18</v>
      </c>
      <c r="B26" s="26"/>
      <c r="C26" s="26">
        <v>1855280</v>
      </c>
      <c r="D26" s="26">
        <v>1298360</v>
      </c>
      <c r="E26" s="26">
        <v>1954319</v>
      </c>
      <c r="F26" s="26">
        <v>1454070</v>
      </c>
      <c r="G26" s="26">
        <v>2638449</v>
      </c>
      <c r="H26" s="26">
        <v>2733409</v>
      </c>
      <c r="I26" s="26">
        <v>3070205</v>
      </c>
      <c r="J26" s="26">
        <v>3319467</v>
      </c>
      <c r="K26" s="26">
        <v>3123838</v>
      </c>
      <c r="L26" s="26">
        <v>2458152</v>
      </c>
      <c r="M26" s="26">
        <v>2751588</v>
      </c>
      <c r="N26" s="49"/>
    </row>
    <row r="27" spans="1:14">
      <c r="A27" s="7" t="s">
        <v>19</v>
      </c>
      <c r="B27" s="26"/>
      <c r="C27" s="26">
        <v>2243383</v>
      </c>
      <c r="D27" s="26">
        <v>1937891</v>
      </c>
      <c r="E27" s="26">
        <v>2106573</v>
      </c>
      <c r="F27" s="26">
        <v>1980289</v>
      </c>
      <c r="G27" s="26">
        <v>2249991</v>
      </c>
      <c r="H27" s="26">
        <v>2472946</v>
      </c>
      <c r="I27" s="26">
        <v>2673452</v>
      </c>
      <c r="J27" s="26">
        <v>2737218</v>
      </c>
      <c r="K27" s="26">
        <v>2553819</v>
      </c>
      <c r="L27" s="26">
        <v>2405797</v>
      </c>
      <c r="M27" s="26">
        <v>2572996</v>
      </c>
      <c r="N27" s="49"/>
    </row>
    <row r="28" spans="1:14">
      <c r="A28" s="7" t="s">
        <v>20</v>
      </c>
      <c r="B28" s="26"/>
      <c r="C28" s="26">
        <v>10113445</v>
      </c>
      <c r="D28" s="26">
        <v>8806230</v>
      </c>
      <c r="E28" s="26">
        <v>8975404</v>
      </c>
      <c r="F28" s="26">
        <v>8615655</v>
      </c>
      <c r="G28" s="26">
        <v>9119378</v>
      </c>
      <c r="H28" s="26">
        <v>10159990</v>
      </c>
      <c r="I28" s="26">
        <v>11100078</v>
      </c>
      <c r="J28" s="26">
        <v>11252369</v>
      </c>
      <c r="K28" s="26">
        <v>10735339</v>
      </c>
      <c r="L28" s="26">
        <v>10003557</v>
      </c>
      <c r="M28" s="26">
        <v>11272466</v>
      </c>
      <c r="N28" s="49"/>
    </row>
    <row r="29" spans="1:14">
      <c r="A29" s="7" t="s">
        <v>21</v>
      </c>
      <c r="B29" s="26"/>
      <c r="C29" s="26">
        <v>12200819</v>
      </c>
      <c r="D29" s="26">
        <v>9268421</v>
      </c>
      <c r="E29" s="26">
        <v>10630279</v>
      </c>
      <c r="F29" s="26">
        <v>9419288</v>
      </c>
      <c r="G29" s="26">
        <v>10674197</v>
      </c>
      <c r="H29" s="26">
        <v>11733834</v>
      </c>
      <c r="I29" s="26">
        <v>12564269</v>
      </c>
      <c r="J29" s="26">
        <v>13739298</v>
      </c>
      <c r="K29" s="26">
        <v>11715170</v>
      </c>
      <c r="L29" s="26">
        <v>11329791</v>
      </c>
      <c r="M29" s="26">
        <v>11662525</v>
      </c>
      <c r="N29" s="49"/>
    </row>
    <row r="30" spans="1:14" s="51" customFormat="1">
      <c r="A30" s="52" t="s">
        <v>0</v>
      </c>
      <c r="B30" s="57"/>
      <c r="C30" s="57">
        <f t="shared" ref="C30:K30" si="0">SUM(C8:C29)</f>
        <v>123474792</v>
      </c>
      <c r="D30" s="57">
        <f t="shared" si="0"/>
        <v>110953733</v>
      </c>
      <c r="E30" s="57">
        <f t="shared" si="0"/>
        <v>119056060</v>
      </c>
      <c r="F30" s="57">
        <f t="shared" si="0"/>
        <v>111264439</v>
      </c>
      <c r="G30" s="57">
        <f t="shared" si="0"/>
        <v>121065779.36113855</v>
      </c>
      <c r="H30" s="57">
        <f t="shared" si="0"/>
        <v>132362809</v>
      </c>
      <c r="I30" s="57">
        <f t="shared" si="0"/>
        <v>137720481.60247082</v>
      </c>
      <c r="J30" s="57">
        <f t="shared" si="0"/>
        <v>144329270</v>
      </c>
      <c r="K30" s="57">
        <f t="shared" si="0"/>
        <v>134772694.4851025</v>
      </c>
      <c r="L30" s="57">
        <f t="shared" ref="L30:M30" si="1">SUM(L8:L29)</f>
        <v>126353978</v>
      </c>
      <c r="M30" s="57">
        <f t="shared" si="1"/>
        <v>138287449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6.42578125" style="50" bestFit="1" customWidth="1"/>
    <col min="12" max="13" width="6.42578125" style="50" customWidth="1"/>
    <col min="14" max="14" width="7.8554687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68</v>
      </c>
    </row>
    <row r="6" spans="1:18" ht="3" customHeight="1"/>
    <row r="7" spans="1:18" s="51" customFormat="1">
      <c r="A7" s="12"/>
      <c r="B7" s="13"/>
      <c r="C7" s="13" t="s">
        <v>55</v>
      </c>
      <c r="D7" s="13" t="s">
        <v>56</v>
      </c>
      <c r="E7" s="13" t="s">
        <v>57</v>
      </c>
      <c r="F7" s="13" t="s">
        <v>58</v>
      </c>
      <c r="G7" s="13" t="s">
        <v>59</v>
      </c>
      <c r="H7" s="13" t="s">
        <v>60</v>
      </c>
      <c r="I7" s="13" t="s">
        <v>61</v>
      </c>
      <c r="J7" s="13" t="s">
        <v>62</v>
      </c>
      <c r="K7" s="13" t="s">
        <v>63</v>
      </c>
      <c r="L7" s="13" t="s">
        <v>99</v>
      </c>
      <c r="M7" s="13" t="s">
        <v>102</v>
      </c>
    </row>
    <row r="8" spans="1:18">
      <c r="A8" s="7" t="s">
        <v>1</v>
      </c>
      <c r="B8" s="26"/>
      <c r="C8" s="26">
        <v>20498323</v>
      </c>
      <c r="D8" s="26">
        <v>18297366</v>
      </c>
      <c r="E8" s="26">
        <v>19498258</v>
      </c>
      <c r="F8" s="26">
        <v>20426097</v>
      </c>
      <c r="G8" s="26">
        <v>21912789</v>
      </c>
      <c r="H8" s="26">
        <v>24679318</v>
      </c>
      <c r="I8" s="26">
        <v>25434552</v>
      </c>
      <c r="J8" s="26">
        <v>26166111</v>
      </c>
      <c r="K8" s="26">
        <v>26674781</v>
      </c>
      <c r="L8" s="26">
        <v>24751880</v>
      </c>
      <c r="M8" s="26">
        <v>26235812</v>
      </c>
      <c r="N8" s="49"/>
      <c r="O8" s="56"/>
      <c r="P8" s="56"/>
      <c r="Q8" s="56"/>
    </row>
    <row r="9" spans="1:18">
      <c r="A9" s="7" t="s">
        <v>2</v>
      </c>
      <c r="B9" s="26"/>
      <c r="C9" s="26">
        <v>29203901</v>
      </c>
      <c r="D9" s="26">
        <v>26041556</v>
      </c>
      <c r="E9" s="26">
        <v>28709233</v>
      </c>
      <c r="F9" s="26">
        <v>27125842</v>
      </c>
      <c r="G9" s="26">
        <v>28951599</v>
      </c>
      <c r="H9" s="26">
        <v>38355884</v>
      </c>
      <c r="I9" s="26">
        <v>41688295</v>
      </c>
      <c r="J9" s="26">
        <v>42596996</v>
      </c>
      <c r="K9" s="26">
        <v>40486693</v>
      </c>
      <c r="L9" s="26">
        <v>39077018</v>
      </c>
      <c r="M9" s="26">
        <v>41343420</v>
      </c>
      <c r="N9" s="49"/>
    </row>
    <row r="10" spans="1:18">
      <c r="A10" s="7" t="s">
        <v>3</v>
      </c>
      <c r="B10" s="26"/>
      <c r="C10" s="26">
        <v>9725664</v>
      </c>
      <c r="D10" s="26">
        <v>8414578</v>
      </c>
      <c r="E10" s="26">
        <v>9409293</v>
      </c>
      <c r="F10" s="26">
        <v>8943707</v>
      </c>
      <c r="G10" s="26">
        <v>9124408</v>
      </c>
      <c r="H10" s="26">
        <v>9573186</v>
      </c>
      <c r="I10" s="26">
        <v>10414534</v>
      </c>
      <c r="J10" s="26">
        <v>11470514</v>
      </c>
      <c r="K10" s="26">
        <v>11863426</v>
      </c>
      <c r="L10" s="26">
        <v>11675309</v>
      </c>
      <c r="M10" s="26">
        <v>12724424</v>
      </c>
      <c r="N10" s="49"/>
    </row>
    <row r="11" spans="1:18">
      <c r="A11" s="7" t="s">
        <v>4</v>
      </c>
      <c r="B11" s="26"/>
      <c r="C11" s="26">
        <v>8871455</v>
      </c>
      <c r="D11" s="26">
        <v>8900604</v>
      </c>
      <c r="E11" s="26">
        <v>10301224</v>
      </c>
      <c r="F11" s="26">
        <v>9264857</v>
      </c>
      <c r="G11" s="26">
        <v>9876589</v>
      </c>
      <c r="H11" s="26">
        <v>10908538</v>
      </c>
      <c r="I11" s="26">
        <v>10004773</v>
      </c>
      <c r="J11" s="26">
        <v>10629134</v>
      </c>
      <c r="K11" s="26">
        <v>10140888</v>
      </c>
      <c r="L11" s="26">
        <v>10142485</v>
      </c>
      <c r="M11" s="26">
        <v>13283718</v>
      </c>
      <c r="N11" s="49"/>
    </row>
    <row r="12" spans="1:18">
      <c r="A12" s="7" t="s">
        <v>5</v>
      </c>
      <c r="B12" s="26"/>
      <c r="C12" s="26">
        <v>9644281</v>
      </c>
      <c r="D12" s="26">
        <v>7564949</v>
      </c>
      <c r="E12" s="26">
        <v>8542967</v>
      </c>
      <c r="F12" s="26">
        <v>7987671</v>
      </c>
      <c r="G12" s="26">
        <v>8468872</v>
      </c>
      <c r="H12" s="26">
        <v>8666195</v>
      </c>
      <c r="I12" s="26">
        <v>12032822</v>
      </c>
      <c r="J12" s="26">
        <v>12921423</v>
      </c>
      <c r="K12" s="26">
        <v>12466401</v>
      </c>
      <c r="L12" s="26">
        <v>11014034</v>
      </c>
      <c r="M12" s="26">
        <v>15566756</v>
      </c>
      <c r="N12" s="49"/>
    </row>
    <row r="13" spans="1:18">
      <c r="A13" s="7" t="s">
        <v>6</v>
      </c>
      <c r="B13" s="26"/>
      <c r="C13" s="26">
        <v>19371920</v>
      </c>
      <c r="D13" s="26">
        <v>19081140</v>
      </c>
      <c r="E13" s="26">
        <v>22799976</v>
      </c>
      <c r="F13" s="26">
        <v>21484259</v>
      </c>
      <c r="G13" s="26">
        <v>23609785</v>
      </c>
      <c r="H13" s="26">
        <v>31304989</v>
      </c>
      <c r="I13" s="26">
        <v>32968478</v>
      </c>
      <c r="J13" s="26">
        <v>34399705</v>
      </c>
      <c r="K13" s="26">
        <v>33074764</v>
      </c>
      <c r="L13" s="26">
        <v>31301978</v>
      </c>
      <c r="M13" s="26">
        <v>34946630</v>
      </c>
      <c r="N13" s="49"/>
    </row>
    <row r="14" spans="1:18">
      <c r="A14" s="7" t="s">
        <v>7</v>
      </c>
      <c r="B14" s="26"/>
      <c r="C14" s="26">
        <v>20447623</v>
      </c>
      <c r="D14" s="26">
        <v>17023842</v>
      </c>
      <c r="E14" s="26">
        <v>18564073</v>
      </c>
      <c r="F14" s="26">
        <v>17578802</v>
      </c>
      <c r="G14" s="26">
        <v>18808646</v>
      </c>
      <c r="H14" s="26">
        <v>21890357</v>
      </c>
      <c r="I14" s="26">
        <v>24731397</v>
      </c>
      <c r="J14" s="26">
        <v>28990665</v>
      </c>
      <c r="K14" s="26">
        <v>23967569</v>
      </c>
      <c r="L14" s="26">
        <v>23286411</v>
      </c>
      <c r="M14" s="26">
        <v>28770319</v>
      </c>
      <c r="N14" s="49"/>
    </row>
    <row r="15" spans="1:18">
      <c r="A15" s="7" t="s">
        <v>8</v>
      </c>
      <c r="B15" s="26"/>
      <c r="C15" s="26">
        <v>9519101</v>
      </c>
      <c r="D15" s="26">
        <v>9193523</v>
      </c>
      <c r="E15" s="26">
        <v>10279555</v>
      </c>
      <c r="F15" s="26">
        <v>9338787</v>
      </c>
      <c r="G15" s="26">
        <v>10097587</v>
      </c>
      <c r="H15" s="26">
        <v>10901613</v>
      </c>
      <c r="I15" s="26">
        <v>10784116</v>
      </c>
      <c r="J15" s="26">
        <v>13366660</v>
      </c>
      <c r="K15" s="26">
        <v>12516495</v>
      </c>
      <c r="L15" s="26">
        <v>11766682</v>
      </c>
      <c r="M15" s="26">
        <v>13982997</v>
      </c>
      <c r="N15" s="49"/>
    </row>
    <row r="16" spans="1:18">
      <c r="A16" s="7" t="s">
        <v>22</v>
      </c>
      <c r="B16" s="26"/>
      <c r="C16" s="26"/>
      <c r="D16" s="26"/>
      <c r="E16" s="26"/>
      <c r="F16" s="26"/>
      <c r="G16" s="26"/>
      <c r="H16" s="26"/>
      <c r="I16" s="26"/>
      <c r="J16" s="26"/>
      <c r="K16" s="26"/>
      <c r="L16" s="26"/>
      <c r="M16" s="26"/>
      <c r="N16" s="49"/>
    </row>
    <row r="17" spans="1:14">
      <c r="A17" s="7" t="s">
        <v>9</v>
      </c>
      <c r="B17" s="26"/>
      <c r="C17" s="26">
        <v>7915231</v>
      </c>
      <c r="D17" s="26">
        <v>7916810</v>
      </c>
      <c r="E17" s="26">
        <v>8716580</v>
      </c>
      <c r="F17" s="26">
        <v>10235371</v>
      </c>
      <c r="G17" s="26">
        <v>11269250</v>
      </c>
      <c r="H17" s="26">
        <v>11808565</v>
      </c>
      <c r="I17" s="26">
        <v>13165194</v>
      </c>
      <c r="J17" s="26">
        <v>13367118</v>
      </c>
      <c r="K17" s="26">
        <v>12457602</v>
      </c>
      <c r="L17" s="26">
        <v>11652588</v>
      </c>
      <c r="M17" s="26">
        <v>12476618</v>
      </c>
      <c r="N17" s="49"/>
    </row>
    <row r="18" spans="1:14">
      <c r="A18" s="7" t="s">
        <v>10</v>
      </c>
      <c r="B18" s="26"/>
      <c r="C18" s="26">
        <v>19978803</v>
      </c>
      <c r="D18" s="26">
        <v>18267598</v>
      </c>
      <c r="E18" s="26">
        <v>20243926</v>
      </c>
      <c r="F18" s="26">
        <v>18563925</v>
      </c>
      <c r="G18" s="26">
        <v>19649910</v>
      </c>
      <c r="H18" s="26">
        <v>20624419</v>
      </c>
      <c r="I18" s="26">
        <v>22783545</v>
      </c>
      <c r="J18" s="26">
        <v>24610696</v>
      </c>
      <c r="K18" s="26">
        <v>23087131</v>
      </c>
      <c r="L18" s="26">
        <v>21622201</v>
      </c>
      <c r="M18" s="26">
        <v>24112186</v>
      </c>
      <c r="N18" s="49"/>
    </row>
    <row r="19" spans="1:14">
      <c r="A19" s="7" t="s">
        <v>11</v>
      </c>
      <c r="B19" s="26"/>
      <c r="C19" s="26">
        <v>281636696.56999993</v>
      </c>
      <c r="D19" s="26">
        <v>264291117.75000003</v>
      </c>
      <c r="E19" s="26">
        <v>278682752.92000002</v>
      </c>
      <c r="F19" s="26">
        <v>255926798.53000003</v>
      </c>
      <c r="G19" s="26">
        <v>271778994.68685997</v>
      </c>
      <c r="H19" s="26">
        <v>294058491.58999991</v>
      </c>
      <c r="I19" s="26">
        <v>301873136.10241097</v>
      </c>
      <c r="J19" s="26">
        <v>311320169.97000003</v>
      </c>
      <c r="K19" s="26">
        <v>304416072.61154675</v>
      </c>
      <c r="L19" s="26">
        <v>291986099.58000004</v>
      </c>
      <c r="M19" s="26">
        <v>302937770.27254009</v>
      </c>
      <c r="N19" s="49"/>
    </row>
    <row r="20" spans="1:14">
      <c r="A20" s="7" t="s">
        <v>12</v>
      </c>
      <c r="B20" s="26"/>
      <c r="C20" s="26">
        <v>31354207</v>
      </c>
      <c r="D20" s="26">
        <v>31084580</v>
      </c>
      <c r="E20" s="26">
        <v>33215032</v>
      </c>
      <c r="F20" s="26">
        <v>32361717</v>
      </c>
      <c r="G20" s="26">
        <v>35411220</v>
      </c>
      <c r="H20" s="26">
        <v>40522412</v>
      </c>
      <c r="I20" s="26">
        <v>42195881</v>
      </c>
      <c r="J20" s="26">
        <v>42119241</v>
      </c>
      <c r="K20" s="26">
        <v>39403746</v>
      </c>
      <c r="L20" s="26">
        <v>36785082</v>
      </c>
      <c r="M20" s="26">
        <v>40246507</v>
      </c>
      <c r="N20" s="49"/>
    </row>
    <row r="21" spans="1:14">
      <c r="A21" s="7" t="s">
        <v>13</v>
      </c>
      <c r="B21" s="26"/>
      <c r="C21" s="26">
        <v>6017681</v>
      </c>
      <c r="D21" s="26">
        <v>5391223</v>
      </c>
      <c r="E21" s="26">
        <v>5954378</v>
      </c>
      <c r="F21" s="26">
        <v>5671687</v>
      </c>
      <c r="G21" s="26">
        <v>5504455</v>
      </c>
      <c r="H21" s="26">
        <v>7698001</v>
      </c>
      <c r="I21" s="26">
        <v>8169801</v>
      </c>
      <c r="J21" s="26">
        <v>8812951</v>
      </c>
      <c r="K21" s="26">
        <v>8198435</v>
      </c>
      <c r="L21" s="26">
        <v>7525253</v>
      </c>
      <c r="M21" s="26">
        <v>8114141</v>
      </c>
      <c r="N21" s="49"/>
    </row>
    <row r="22" spans="1:14">
      <c r="A22" s="7" t="s">
        <v>14</v>
      </c>
      <c r="B22" s="26"/>
      <c r="C22" s="26">
        <v>24377608</v>
      </c>
      <c r="D22" s="26">
        <v>22310416</v>
      </c>
      <c r="E22" s="26">
        <v>25003279</v>
      </c>
      <c r="F22" s="26">
        <v>24129628</v>
      </c>
      <c r="G22" s="26">
        <v>25981375</v>
      </c>
      <c r="H22" s="26">
        <v>28290193</v>
      </c>
      <c r="I22" s="26">
        <v>28749823</v>
      </c>
      <c r="J22" s="26">
        <v>30239607</v>
      </c>
      <c r="K22" s="26">
        <v>28009820</v>
      </c>
      <c r="L22" s="26">
        <v>26240126</v>
      </c>
      <c r="M22" s="26">
        <v>27763184</v>
      </c>
      <c r="N22" s="49"/>
    </row>
    <row r="23" spans="1:14">
      <c r="A23" s="7" t="s">
        <v>15</v>
      </c>
      <c r="B23" s="26"/>
      <c r="C23" s="26">
        <v>25864477</v>
      </c>
      <c r="D23" s="26">
        <v>24329510</v>
      </c>
      <c r="E23" s="26">
        <v>24837787</v>
      </c>
      <c r="F23" s="26">
        <v>24045596</v>
      </c>
      <c r="G23" s="26">
        <v>26191599</v>
      </c>
      <c r="H23" s="26">
        <v>30181296</v>
      </c>
      <c r="I23" s="26">
        <v>35426025</v>
      </c>
      <c r="J23" s="26">
        <v>36528886</v>
      </c>
      <c r="K23" s="26">
        <v>34707737</v>
      </c>
      <c r="L23" s="26">
        <v>35271202</v>
      </c>
      <c r="M23" s="26">
        <v>36922330</v>
      </c>
      <c r="N23" s="49"/>
    </row>
    <row r="24" spans="1:14">
      <c r="A24" s="7" t="s">
        <v>16</v>
      </c>
      <c r="B24" s="26"/>
      <c r="C24" s="26">
        <v>41423301</v>
      </c>
      <c r="D24" s="26">
        <v>38004766</v>
      </c>
      <c r="E24" s="26">
        <v>40363562</v>
      </c>
      <c r="F24" s="26">
        <v>38521942</v>
      </c>
      <c r="G24" s="26">
        <v>43727123</v>
      </c>
      <c r="H24" s="26">
        <v>45233626</v>
      </c>
      <c r="I24" s="26">
        <v>50448061</v>
      </c>
      <c r="J24" s="26">
        <v>53360916</v>
      </c>
      <c r="K24" s="26">
        <v>50605410</v>
      </c>
      <c r="L24" s="26">
        <v>46160988</v>
      </c>
      <c r="M24" s="26">
        <v>51442782</v>
      </c>
      <c r="N24" s="49"/>
    </row>
    <row r="25" spans="1:14">
      <c r="A25" s="7" t="s">
        <v>17</v>
      </c>
      <c r="B25" s="26"/>
      <c r="C25" s="26">
        <v>37208498</v>
      </c>
      <c r="D25" s="26">
        <v>33145039</v>
      </c>
      <c r="E25" s="26">
        <v>35640966</v>
      </c>
      <c r="F25" s="26">
        <v>33836379</v>
      </c>
      <c r="G25" s="26">
        <v>36654986</v>
      </c>
      <c r="H25" s="26">
        <v>39183270</v>
      </c>
      <c r="I25" s="26">
        <v>42356635</v>
      </c>
      <c r="J25" s="26">
        <v>44005816</v>
      </c>
      <c r="K25" s="26">
        <v>41487157</v>
      </c>
      <c r="L25" s="26">
        <v>39354104</v>
      </c>
      <c r="M25" s="26">
        <v>47460728</v>
      </c>
      <c r="N25" s="49"/>
    </row>
    <row r="26" spans="1:14">
      <c r="A26" s="7" t="s">
        <v>18</v>
      </c>
      <c r="B26" s="26"/>
      <c r="C26" s="26">
        <v>11556429</v>
      </c>
      <c r="D26" s="26">
        <v>8437028</v>
      </c>
      <c r="E26" s="26">
        <v>12663760</v>
      </c>
      <c r="F26" s="26">
        <v>9679302</v>
      </c>
      <c r="G26" s="26">
        <v>17612979</v>
      </c>
      <c r="H26" s="26">
        <v>18873293</v>
      </c>
      <c r="I26" s="26">
        <v>22041310</v>
      </c>
      <c r="J26" s="26">
        <v>23594809</v>
      </c>
      <c r="K26" s="26">
        <v>22202938</v>
      </c>
      <c r="L26" s="26">
        <v>17400329</v>
      </c>
      <c r="M26" s="26">
        <v>19190837</v>
      </c>
      <c r="N26" s="49"/>
    </row>
    <row r="27" spans="1:14">
      <c r="A27" s="7" t="s">
        <v>19</v>
      </c>
      <c r="B27" s="26"/>
      <c r="C27" s="26">
        <v>12346687</v>
      </c>
      <c r="D27" s="26">
        <v>10918917</v>
      </c>
      <c r="E27" s="26">
        <v>11919479</v>
      </c>
      <c r="F27" s="26">
        <v>11203428</v>
      </c>
      <c r="G27" s="26">
        <v>12921153</v>
      </c>
      <c r="H27" s="26">
        <v>15388073</v>
      </c>
      <c r="I27" s="26">
        <v>17065828</v>
      </c>
      <c r="J27" s="26">
        <v>17795939</v>
      </c>
      <c r="K27" s="26">
        <v>16506955</v>
      </c>
      <c r="L27" s="26">
        <v>15693325</v>
      </c>
      <c r="M27" s="26">
        <v>16900364</v>
      </c>
      <c r="N27" s="49"/>
    </row>
    <row r="28" spans="1:14">
      <c r="A28" s="7" t="s">
        <v>20</v>
      </c>
      <c r="B28" s="26"/>
      <c r="C28" s="26">
        <v>66909032</v>
      </c>
      <c r="D28" s="26">
        <v>59431057</v>
      </c>
      <c r="E28" s="26">
        <v>61273231</v>
      </c>
      <c r="F28" s="26">
        <v>59079516</v>
      </c>
      <c r="G28" s="26">
        <v>63068796</v>
      </c>
      <c r="H28" s="26">
        <v>72213052</v>
      </c>
      <c r="I28" s="26">
        <v>82932474</v>
      </c>
      <c r="J28" s="26">
        <v>83303255</v>
      </c>
      <c r="K28" s="26">
        <v>80272418</v>
      </c>
      <c r="L28" s="26">
        <v>74531249</v>
      </c>
      <c r="M28" s="26">
        <v>82486484</v>
      </c>
      <c r="N28" s="49"/>
    </row>
    <row r="29" spans="1:14">
      <c r="A29" s="7" t="s">
        <v>21</v>
      </c>
      <c r="B29" s="26"/>
      <c r="C29" s="26">
        <v>76213316</v>
      </c>
      <c r="D29" s="26">
        <v>59719990</v>
      </c>
      <c r="E29" s="26">
        <v>69261810</v>
      </c>
      <c r="F29" s="26">
        <v>61869035</v>
      </c>
      <c r="G29" s="26">
        <v>70501255</v>
      </c>
      <c r="H29" s="26">
        <v>79958311</v>
      </c>
      <c r="I29" s="26">
        <v>88616582</v>
      </c>
      <c r="J29" s="26">
        <v>96202134</v>
      </c>
      <c r="K29" s="26">
        <v>83814638</v>
      </c>
      <c r="L29" s="26">
        <v>81769964</v>
      </c>
      <c r="M29" s="26">
        <v>83730679</v>
      </c>
      <c r="N29" s="49"/>
    </row>
    <row r="30" spans="1:14" s="51" customFormat="1">
      <c r="A30" s="52" t="s">
        <v>0</v>
      </c>
      <c r="B30" s="57"/>
      <c r="C30" s="57">
        <f t="shared" ref="C30:K30" si="0">SUM(C8:C29)</f>
        <v>770084234.56999993</v>
      </c>
      <c r="D30" s="57">
        <f t="shared" si="0"/>
        <v>697765609.75</v>
      </c>
      <c r="E30" s="57">
        <f t="shared" si="0"/>
        <v>755881121.92000008</v>
      </c>
      <c r="F30" s="57">
        <f t="shared" si="0"/>
        <v>707274346.52999997</v>
      </c>
      <c r="G30" s="57">
        <f t="shared" si="0"/>
        <v>771123370.68685997</v>
      </c>
      <c r="H30" s="57">
        <f t="shared" si="0"/>
        <v>860313082.58999991</v>
      </c>
      <c r="I30" s="57">
        <f t="shared" si="0"/>
        <v>923883262.10241103</v>
      </c>
      <c r="J30" s="57">
        <f t="shared" si="0"/>
        <v>965802745.97000003</v>
      </c>
      <c r="K30" s="57">
        <f t="shared" si="0"/>
        <v>916361076.61154675</v>
      </c>
      <c r="L30" s="57">
        <f t="shared" ref="L30:M30" si="1">SUM(L8:L29)</f>
        <v>869008307.58000004</v>
      </c>
      <c r="M30" s="57">
        <f t="shared" si="1"/>
        <v>940638686.27254009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11" width="5" style="50" bestFit="1" customWidth="1"/>
    <col min="12" max="13" width="5" style="50" customWidth="1"/>
    <col min="14" max="14" width="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67</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32"/>
      <c r="C8" s="32">
        <v>6.0601210231267224</v>
      </c>
      <c r="D8" s="32">
        <v>6.0825066194179565</v>
      </c>
      <c r="E8" s="32">
        <v>6.2108310006128571</v>
      </c>
      <c r="F8" s="32">
        <v>6.1720481215621197</v>
      </c>
      <c r="G8" s="32">
        <v>6.1018880029762066</v>
      </c>
      <c r="H8" s="32">
        <v>6.3064009182864105</v>
      </c>
      <c r="I8" s="32">
        <v>6.4989951740246159</v>
      </c>
      <c r="J8" s="32">
        <v>6.4453502338110713</v>
      </c>
      <c r="K8" s="32">
        <v>6.5308070552392072</v>
      </c>
      <c r="L8" s="32">
        <v>6.5798826131766832</v>
      </c>
      <c r="M8" s="32">
        <v>6.4852096807205273</v>
      </c>
      <c r="N8" s="58"/>
      <c r="O8" s="58"/>
      <c r="P8" s="58"/>
      <c r="Q8" s="58"/>
    </row>
    <row r="9" spans="1:18">
      <c r="A9" s="7" t="s">
        <v>2</v>
      </c>
      <c r="B9" s="32"/>
      <c r="C9" s="32">
        <v>5.5991575160470166</v>
      </c>
      <c r="D9" s="32">
        <v>5.667638131175349</v>
      </c>
      <c r="E9" s="32">
        <v>5.7780181492177327</v>
      </c>
      <c r="F9" s="32">
        <v>5.8213696544048643</v>
      </c>
      <c r="G9" s="32">
        <v>5.8859775296158103</v>
      </c>
      <c r="H9" s="32">
        <v>6.2426682686243451</v>
      </c>
      <c r="I9" s="32">
        <v>6.4709935049926788</v>
      </c>
      <c r="J9" s="32">
        <v>6.5244205913594344</v>
      </c>
      <c r="K9" s="32">
        <v>6.5261140030671534</v>
      </c>
      <c r="L9" s="32">
        <v>6.5414672452211251</v>
      </c>
      <c r="M9" s="32">
        <v>6.4870383721924583</v>
      </c>
      <c r="N9" s="49"/>
    </row>
    <row r="10" spans="1:18">
      <c r="A10" s="7" t="s">
        <v>3</v>
      </c>
      <c r="B10" s="32"/>
      <c r="C10" s="32">
        <v>6.3486222961448053</v>
      </c>
      <c r="D10" s="32">
        <v>6.4544267008056355</v>
      </c>
      <c r="E10" s="32">
        <v>6.6231936187316016</v>
      </c>
      <c r="F10" s="32">
        <v>6.5808278546490024</v>
      </c>
      <c r="G10" s="32">
        <v>6.5649362890054466</v>
      </c>
      <c r="H10" s="32">
        <v>6.3365305505122143</v>
      </c>
      <c r="I10" s="32">
        <v>6.6496617555509445</v>
      </c>
      <c r="J10" s="32">
        <v>6.6610341735809788</v>
      </c>
      <c r="K10" s="32">
        <v>6.713067008296675</v>
      </c>
      <c r="L10" s="32">
        <v>6.5944463522804035</v>
      </c>
      <c r="M10" s="32">
        <v>6.504418092762057</v>
      </c>
      <c r="N10" s="49"/>
    </row>
    <row r="11" spans="1:18">
      <c r="A11" s="7" t="s">
        <v>4</v>
      </c>
      <c r="B11" s="32"/>
      <c r="C11" s="32">
        <v>5.4226596992537273</v>
      </c>
      <c r="D11" s="32">
        <v>5.5819678299785265</v>
      </c>
      <c r="E11" s="32">
        <v>5.721481387677616</v>
      </c>
      <c r="F11" s="32">
        <v>5.7856756574477437</v>
      </c>
      <c r="G11" s="32">
        <v>5.7845884700511947</v>
      </c>
      <c r="H11" s="32">
        <v>5.785316373525899</v>
      </c>
      <c r="I11" s="32">
        <v>5.566238066810838</v>
      </c>
      <c r="J11" s="32">
        <v>5.7446922123623096</v>
      </c>
      <c r="K11" s="32">
        <v>5.8538467488596391</v>
      </c>
      <c r="L11" s="32">
        <v>6.1019650853373939</v>
      </c>
      <c r="M11" s="32">
        <v>6.1813629161538302</v>
      </c>
      <c r="N11" s="49"/>
    </row>
    <row r="12" spans="1:18">
      <c r="A12" s="7" t="s">
        <v>5</v>
      </c>
      <c r="B12" s="32"/>
      <c r="C12" s="32">
        <v>5.9831868909738031</v>
      </c>
      <c r="D12" s="32">
        <v>6.1313478925122489</v>
      </c>
      <c r="E12" s="32">
        <v>6.1403076131339693</v>
      </c>
      <c r="F12" s="32">
        <v>6.1743649719444411</v>
      </c>
      <c r="G12" s="32">
        <v>6.1621553972245504</v>
      </c>
      <c r="H12" s="32">
        <v>6.0291523060675587</v>
      </c>
      <c r="I12" s="32">
        <v>6.338211505448899</v>
      </c>
      <c r="J12" s="32">
        <v>6.3930411593285079</v>
      </c>
      <c r="K12" s="32">
        <v>6.4560604797300414</v>
      </c>
      <c r="L12" s="32">
        <v>6.3985195263460293</v>
      </c>
      <c r="M12" s="32">
        <v>6.3568006827736454</v>
      </c>
      <c r="N12" s="49"/>
    </row>
    <row r="13" spans="1:18">
      <c r="A13" s="7" t="s">
        <v>6</v>
      </c>
      <c r="B13" s="32"/>
      <c r="C13" s="32">
        <v>5.8805965618463913</v>
      </c>
      <c r="D13" s="32">
        <v>5.9018477432812499</v>
      </c>
      <c r="E13" s="32">
        <v>5.9460272281391342</v>
      </c>
      <c r="F13" s="32">
        <v>6.0519925925675535</v>
      </c>
      <c r="G13" s="32">
        <v>6.1064284387833379</v>
      </c>
      <c r="H13" s="32">
        <v>6.2602415628192114</v>
      </c>
      <c r="I13" s="32">
        <v>6.4010110841429135</v>
      </c>
      <c r="J13" s="32">
        <v>6.4033987819663105</v>
      </c>
      <c r="K13" s="32">
        <v>6.423536549649679</v>
      </c>
      <c r="L13" s="32">
        <v>6.5360795939785001</v>
      </c>
      <c r="M13" s="32">
        <v>6.5296515875403358</v>
      </c>
      <c r="N13" s="49"/>
    </row>
    <row r="14" spans="1:18">
      <c r="A14" s="7" t="s">
        <v>7</v>
      </c>
      <c r="B14" s="32"/>
      <c r="C14" s="32">
        <v>5.9813800955142922</v>
      </c>
      <c r="D14" s="32">
        <v>6.1087287740876111</v>
      </c>
      <c r="E14" s="32">
        <v>6.2003402759013655</v>
      </c>
      <c r="F14" s="32">
        <v>6.184366488440638</v>
      </c>
      <c r="G14" s="32">
        <v>6.0744867722646294</v>
      </c>
      <c r="H14" s="32">
        <v>6.2604531990851706</v>
      </c>
      <c r="I14" s="32">
        <v>6.6080897366906486</v>
      </c>
      <c r="J14" s="32">
        <v>6.6595925911377307</v>
      </c>
      <c r="K14" s="32">
        <v>6.5792498455215522</v>
      </c>
      <c r="L14" s="32">
        <v>6.8817724905955791</v>
      </c>
      <c r="M14" s="32">
        <v>6.835657597462875</v>
      </c>
      <c r="N14" s="49"/>
    </row>
    <row r="15" spans="1:18">
      <c r="A15" s="7" t="s">
        <v>8</v>
      </c>
      <c r="B15" s="32"/>
      <c r="C15" s="32">
        <v>6.6029209586237991</v>
      </c>
      <c r="D15" s="32">
        <v>6.5632860967338926</v>
      </c>
      <c r="E15" s="32">
        <v>6.5892809296159971</v>
      </c>
      <c r="F15" s="32">
        <v>6.6141107079646648</v>
      </c>
      <c r="G15" s="32">
        <v>6.6823156249358906</v>
      </c>
      <c r="H15" s="32">
        <v>6.8929450081280459</v>
      </c>
      <c r="I15" s="32">
        <v>7.3117607973421928</v>
      </c>
      <c r="J15" s="32">
        <v>7.2714523364221604</v>
      </c>
      <c r="K15" s="32">
        <v>7.1684179418703016</v>
      </c>
      <c r="L15" s="32">
        <v>7.2484842884687648</v>
      </c>
      <c r="M15" s="32">
        <v>7.1364978635924716</v>
      </c>
      <c r="N15" s="49"/>
    </row>
    <row r="16" spans="1:18">
      <c r="A16" s="7" t="s">
        <v>22</v>
      </c>
      <c r="B16" s="32"/>
      <c r="C16" s="32"/>
      <c r="D16" s="32"/>
      <c r="E16" s="32"/>
      <c r="F16" s="32"/>
      <c r="G16" s="32"/>
      <c r="H16" s="32"/>
      <c r="I16" s="32"/>
      <c r="J16" s="32"/>
      <c r="K16" s="32"/>
      <c r="L16" s="32"/>
      <c r="M16" s="32"/>
      <c r="N16" s="49"/>
    </row>
    <row r="17" spans="1:14">
      <c r="A17" s="7" t="s">
        <v>9</v>
      </c>
      <c r="B17" s="32"/>
      <c r="C17" s="32">
        <v>5.9781131163451118</v>
      </c>
      <c r="D17" s="32">
        <v>5.9004450221393112</v>
      </c>
      <c r="E17" s="32">
        <v>5.8310265429183428</v>
      </c>
      <c r="F17" s="32">
        <v>5.7471572676303868</v>
      </c>
      <c r="G17" s="32">
        <v>5.920216230982601</v>
      </c>
      <c r="H17" s="32">
        <v>6.0902513707309547</v>
      </c>
      <c r="I17" s="32">
        <v>6.2981444547724301</v>
      </c>
      <c r="J17" s="32">
        <v>6.1393881885221511</v>
      </c>
      <c r="K17" s="32">
        <v>6.2649655134262527</v>
      </c>
      <c r="L17" s="32">
        <v>6.3449906398141689</v>
      </c>
      <c r="M17" s="32">
        <v>6.3131482155208927</v>
      </c>
      <c r="N17" s="49"/>
    </row>
    <row r="18" spans="1:14">
      <c r="A18" s="7" t="s">
        <v>10</v>
      </c>
      <c r="B18" s="32"/>
      <c r="C18" s="32">
        <v>6.2508261409066934</v>
      </c>
      <c r="D18" s="32">
        <v>6.338681380910808</v>
      </c>
      <c r="E18" s="32">
        <v>6.2018867970771003</v>
      </c>
      <c r="F18" s="32">
        <v>6.2249052881059033</v>
      </c>
      <c r="G18" s="32">
        <v>5.8957394461279966</v>
      </c>
      <c r="H18" s="32">
        <v>5.7682727948285732</v>
      </c>
      <c r="I18" s="32">
        <v>6.1394905339097487</v>
      </c>
      <c r="J18" s="32">
        <v>6.0581233542789299</v>
      </c>
      <c r="K18" s="32">
        <v>6.3028205965409621</v>
      </c>
      <c r="L18" s="32">
        <v>6.5595427232436885</v>
      </c>
      <c r="M18" s="32">
        <v>6.7344912666231336</v>
      </c>
      <c r="N18" s="49"/>
    </row>
    <row r="19" spans="1:14">
      <c r="A19" s="7" t="s">
        <v>11</v>
      </c>
      <c r="B19" s="32"/>
      <c r="C19" s="32">
        <v>6.4907779024907954</v>
      </c>
      <c r="D19" s="32">
        <v>6.4752730278051649</v>
      </c>
      <c r="E19" s="32">
        <v>6.5406698041606495</v>
      </c>
      <c r="F19" s="32">
        <v>6.5175572738815077</v>
      </c>
      <c r="G19" s="32">
        <v>6.5178367947333014</v>
      </c>
      <c r="H19" s="32">
        <v>6.5870145499264687</v>
      </c>
      <c r="I19" s="32">
        <v>6.7201142964944198</v>
      </c>
      <c r="J19" s="32">
        <v>6.7069071534214304</v>
      </c>
      <c r="K19" s="32">
        <v>6.8658612188791004</v>
      </c>
      <c r="L19" s="32">
        <v>6.9522527640389518</v>
      </c>
      <c r="M19" s="32">
        <v>6.8951051874893388</v>
      </c>
      <c r="N19" s="49"/>
    </row>
    <row r="20" spans="1:14">
      <c r="A20" s="7" t="s">
        <v>12</v>
      </c>
      <c r="B20" s="32"/>
      <c r="C20" s="32">
        <v>5.9416828643444717</v>
      </c>
      <c r="D20" s="32">
        <v>5.9360823198794321</v>
      </c>
      <c r="E20" s="32">
        <v>6.0789225117940866</v>
      </c>
      <c r="F20" s="32">
        <v>6.1122603624325205</v>
      </c>
      <c r="G20" s="32">
        <v>6.2147156799719481</v>
      </c>
      <c r="H20" s="32">
        <v>6.5820256423833827</v>
      </c>
      <c r="I20" s="32">
        <v>6.9117363730906716</v>
      </c>
      <c r="J20" s="32">
        <v>6.9332985564750551</v>
      </c>
      <c r="K20" s="32">
        <v>7.015889300503992</v>
      </c>
      <c r="L20" s="32">
        <v>7.0926943771843467</v>
      </c>
      <c r="M20" s="32">
        <v>6.8782586121562792</v>
      </c>
      <c r="N20" s="49"/>
    </row>
    <row r="21" spans="1:14">
      <c r="A21" s="7" t="s">
        <v>13</v>
      </c>
      <c r="B21" s="32"/>
      <c r="C21" s="32">
        <v>5.6897037188316677</v>
      </c>
      <c r="D21" s="32">
        <v>5.8538847838951531</v>
      </c>
      <c r="E21" s="32">
        <v>6.0107467833341071</v>
      </c>
      <c r="F21" s="32">
        <v>6.1524785920547069</v>
      </c>
      <c r="G21" s="32">
        <v>6.2739699640279571</v>
      </c>
      <c r="H21" s="32">
        <v>6.4743381424085076</v>
      </c>
      <c r="I21" s="32">
        <v>6.6531816338397043</v>
      </c>
      <c r="J21" s="32">
        <v>6.8949216855216013</v>
      </c>
      <c r="K21" s="32">
        <v>6.8182052555111179</v>
      </c>
      <c r="L21" s="32">
        <v>6.7857611113666021</v>
      </c>
      <c r="M21" s="32">
        <v>6.6246646495291621</v>
      </c>
      <c r="N21" s="49"/>
    </row>
    <row r="22" spans="1:14">
      <c r="A22" s="7" t="s">
        <v>14</v>
      </c>
      <c r="B22" s="32"/>
      <c r="C22" s="32">
        <v>5.875325789619561</v>
      </c>
      <c r="D22" s="32">
        <v>5.9026215246681852</v>
      </c>
      <c r="E22" s="32">
        <v>5.9484411537225341</v>
      </c>
      <c r="F22" s="32">
        <v>5.9927038388913845</v>
      </c>
      <c r="G22" s="32">
        <v>6.0187504966132996</v>
      </c>
      <c r="H22" s="32">
        <v>6.3248271806978948</v>
      </c>
      <c r="I22" s="32">
        <v>6.565559398239369</v>
      </c>
      <c r="J22" s="32">
        <v>6.6119714973095878</v>
      </c>
      <c r="K22" s="32">
        <v>6.7241330469856919</v>
      </c>
      <c r="L22" s="32">
        <v>6.7840352561310038</v>
      </c>
      <c r="M22" s="32">
        <v>6.6286733167046572</v>
      </c>
      <c r="N22" s="49"/>
    </row>
    <row r="23" spans="1:14">
      <c r="A23" s="7" t="s">
        <v>15</v>
      </c>
      <c r="B23" s="32"/>
      <c r="C23" s="32">
        <v>6.191239069962057</v>
      </c>
      <c r="D23" s="32">
        <v>6.2669243206638283</v>
      </c>
      <c r="E23" s="32">
        <v>6.3225798322279712</v>
      </c>
      <c r="F23" s="32">
        <v>6.3484358734103896</v>
      </c>
      <c r="G23" s="32">
        <v>6.261720345069298</v>
      </c>
      <c r="H23" s="32">
        <v>6.121425366843825</v>
      </c>
      <c r="I23" s="32">
        <v>6.382601810138179</v>
      </c>
      <c r="J23" s="32">
        <v>6.4677770760329594</v>
      </c>
      <c r="K23" s="32">
        <v>6.6174271420669877</v>
      </c>
      <c r="L23" s="32">
        <v>6.7531964104164555</v>
      </c>
      <c r="M23" s="32">
        <v>6.8093660127850137</v>
      </c>
      <c r="N23" s="49"/>
    </row>
    <row r="24" spans="1:14">
      <c r="A24" s="7" t="s">
        <v>16</v>
      </c>
      <c r="B24" s="32"/>
      <c r="C24" s="32">
        <v>5.9434054118270945</v>
      </c>
      <c r="D24" s="32">
        <v>5.9918681626380081</v>
      </c>
      <c r="E24" s="32">
        <v>6.0690834102051143</v>
      </c>
      <c r="F24" s="32">
        <v>6.1512819714407758</v>
      </c>
      <c r="G24" s="32">
        <v>6.2406979937112235</v>
      </c>
      <c r="H24" s="32">
        <v>6.4771577136649912</v>
      </c>
      <c r="I24" s="32">
        <v>6.603327393382596</v>
      </c>
      <c r="J24" s="32">
        <v>6.3679778317980515</v>
      </c>
      <c r="K24" s="32">
        <v>6.5256911302771687</v>
      </c>
      <c r="L24" s="32">
        <v>6.5809218653434769</v>
      </c>
      <c r="M24" s="32">
        <v>6.4152894618107643</v>
      </c>
      <c r="N24" s="49"/>
    </row>
    <row r="25" spans="1:14">
      <c r="A25" s="7" t="s">
        <v>17</v>
      </c>
      <c r="B25" s="32"/>
      <c r="C25" s="32">
        <v>6.213985153971433</v>
      </c>
      <c r="D25" s="32">
        <v>6.2704651130233691</v>
      </c>
      <c r="E25" s="32">
        <v>6.2784756119366021</v>
      </c>
      <c r="F25" s="32">
        <v>6.2152006572947425</v>
      </c>
      <c r="G25" s="32">
        <v>6.1993818712449373</v>
      </c>
      <c r="H25" s="32">
        <v>6.118922053968511</v>
      </c>
      <c r="I25" s="32">
        <v>6.3196711063048356</v>
      </c>
      <c r="J25" s="32">
        <v>6.3556804185413442</v>
      </c>
      <c r="K25" s="32">
        <v>6.4675485001944759</v>
      </c>
      <c r="L25" s="32">
        <v>6.6264670368906708</v>
      </c>
      <c r="M25" s="32">
        <v>6.4682952092282866</v>
      </c>
      <c r="N25" s="49"/>
    </row>
    <row r="26" spans="1:14">
      <c r="A26" s="7" t="s">
        <v>18</v>
      </c>
      <c r="B26" s="32"/>
      <c r="C26" s="32">
        <v>6.2289406450778317</v>
      </c>
      <c r="D26" s="32">
        <v>6.4982192920299457</v>
      </c>
      <c r="E26" s="32">
        <v>6.4798837856051135</v>
      </c>
      <c r="F26" s="32">
        <v>6.6566960325156286</v>
      </c>
      <c r="G26" s="32">
        <v>6.6755048136234585</v>
      </c>
      <c r="H26" s="32">
        <v>6.9046721511489864</v>
      </c>
      <c r="I26" s="32">
        <v>7.1791004183759712</v>
      </c>
      <c r="J26" s="32">
        <v>7.1080113162745704</v>
      </c>
      <c r="K26" s="32">
        <v>7.1075830436789618</v>
      </c>
      <c r="L26" s="32">
        <v>7.0786220705635783</v>
      </c>
      <c r="M26" s="32">
        <v>6.9744587489115375</v>
      </c>
      <c r="N26" s="49"/>
    </row>
    <row r="27" spans="1:14">
      <c r="A27" s="7" t="s">
        <v>19</v>
      </c>
      <c r="B27" s="32"/>
      <c r="C27" s="32">
        <v>5.5036019261980682</v>
      </c>
      <c r="D27" s="32">
        <v>5.6344329995856324</v>
      </c>
      <c r="E27" s="32">
        <v>5.6582321144342016</v>
      </c>
      <c r="F27" s="32">
        <v>5.6574712074853721</v>
      </c>
      <c r="G27" s="32">
        <v>5.7427576376972178</v>
      </c>
      <c r="H27" s="32">
        <v>6.2225673346688524</v>
      </c>
      <c r="I27" s="32">
        <v>6.3834428297197778</v>
      </c>
      <c r="J27" s="32">
        <v>6.501469375110057</v>
      </c>
      <c r="K27" s="32">
        <v>6.4636354416659909</v>
      </c>
      <c r="L27" s="32">
        <v>6.5231293413367792</v>
      </c>
      <c r="M27" s="32">
        <v>6.5683599974504432</v>
      </c>
      <c r="N27" s="49"/>
    </row>
    <row r="28" spans="1:14">
      <c r="A28" s="7" t="s">
        <v>20</v>
      </c>
      <c r="B28" s="32"/>
      <c r="C28" s="32">
        <v>6.615849693155992</v>
      </c>
      <c r="D28" s="32">
        <v>6.7487513953189957</v>
      </c>
      <c r="E28" s="32">
        <v>6.8267936462804348</v>
      </c>
      <c r="F28" s="32">
        <v>6.857228614655531</v>
      </c>
      <c r="G28" s="32">
        <v>6.9159098350786641</v>
      </c>
      <c r="H28" s="32">
        <v>7.1075908539280057</v>
      </c>
      <c r="I28" s="32">
        <v>7.4713415527350344</v>
      </c>
      <c r="J28" s="32">
        <v>7.4031748336728027</v>
      </c>
      <c r="K28" s="32">
        <v>7.4773994561326846</v>
      </c>
      <c r="L28" s="32">
        <v>7.4504747661256889</v>
      </c>
      <c r="M28" s="32">
        <v>7.3175189883030027</v>
      </c>
      <c r="N28" s="49"/>
    </row>
    <row r="29" spans="1:14">
      <c r="A29" s="7" t="s">
        <v>21</v>
      </c>
      <c r="B29" s="32"/>
      <c r="C29" s="32">
        <v>6.2465737750883772</v>
      </c>
      <c r="D29" s="32">
        <v>6.4433833983156354</v>
      </c>
      <c r="E29" s="32">
        <v>6.5155213706056072</v>
      </c>
      <c r="F29" s="32">
        <v>6.5683345705110616</v>
      </c>
      <c r="G29" s="32">
        <v>6.6048298527748734</v>
      </c>
      <c r="H29" s="32">
        <v>6.8143380075088844</v>
      </c>
      <c r="I29" s="32">
        <v>7.0530630950356121</v>
      </c>
      <c r="J29" s="32">
        <v>7.0019686595341337</v>
      </c>
      <c r="K29" s="32">
        <v>7.1543680544115027</v>
      </c>
      <c r="L29" s="32">
        <v>7.2172526395235357</v>
      </c>
      <c r="M29" s="32">
        <v>7.1794640525958142</v>
      </c>
      <c r="N29" s="49"/>
    </row>
    <row r="30" spans="1:14" s="51" customFormat="1">
      <c r="A30" s="52" t="s">
        <v>0</v>
      </c>
      <c r="B30" s="59"/>
      <c r="C30" s="59">
        <v>6.2367728837316037</v>
      </c>
      <c r="D30" s="59">
        <v>6.2887979600470043</v>
      </c>
      <c r="E30" s="59">
        <v>6.3489512580879968</v>
      </c>
      <c r="F30" s="59">
        <v>6.3566971881285443</v>
      </c>
      <c r="G30" s="59">
        <v>6.3694577836615842</v>
      </c>
      <c r="H30" s="59">
        <v>6.4996586963487601</v>
      </c>
      <c r="I30" s="59">
        <v>6.7083940700207068</v>
      </c>
      <c r="J30" s="59">
        <v>6.6916623770770824</v>
      </c>
      <c r="K30" s="59">
        <v>6.7993081247836846</v>
      </c>
      <c r="L30" s="59">
        <v>6.8775698346434337</v>
      </c>
      <c r="M30" s="59">
        <v>6.8020539324038012</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3" width="5.42578125" style="50" customWidth="1"/>
    <col min="4" max="5" width="5.42578125" style="50" bestFit="1" customWidth="1"/>
    <col min="6" max="6" width="5" style="50" bestFit="1" customWidth="1"/>
    <col min="7" max="11" width="5.42578125" style="50" bestFit="1" customWidth="1"/>
    <col min="12" max="13" width="5.42578125" style="50" customWidth="1"/>
    <col min="14" max="14" width="5.4257812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66</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32"/>
      <c r="C8" s="32">
        <v>1.8631269853422734</v>
      </c>
      <c r="D8" s="32">
        <v>1.6321804093533936</v>
      </c>
      <c r="E8" s="32">
        <v>1.7033671847743934</v>
      </c>
      <c r="F8" s="32">
        <v>1.7956358281612086</v>
      </c>
      <c r="G8" s="32">
        <v>1.9484784214018804</v>
      </c>
      <c r="H8" s="32">
        <v>2.1233117007487032</v>
      </c>
      <c r="I8" s="32">
        <v>2.1234402917333361</v>
      </c>
      <c r="J8" s="32">
        <v>2.2026973722405163</v>
      </c>
      <c r="K8" s="32">
        <v>2.216134858845622</v>
      </c>
      <c r="L8" s="32">
        <v>2.0410433123735454</v>
      </c>
      <c r="M8" s="32">
        <v>2.19499059441047</v>
      </c>
      <c r="N8" s="49"/>
      <c r="O8" s="58"/>
    </row>
    <row r="9" spans="1:18">
      <c r="A9" s="7" t="s">
        <v>2</v>
      </c>
      <c r="B9" s="32"/>
      <c r="C9" s="32">
        <v>1.671839150093372</v>
      </c>
      <c r="D9" s="32">
        <v>1.4331206058880204</v>
      </c>
      <c r="E9" s="32">
        <v>1.5497463146459431</v>
      </c>
      <c r="F9" s="32">
        <v>1.4533692727416203</v>
      </c>
      <c r="G9" s="32">
        <v>1.5341643229843267</v>
      </c>
      <c r="H9" s="32">
        <v>1.9163713216247464</v>
      </c>
      <c r="I9" s="32">
        <v>2.0093754571311209</v>
      </c>
      <c r="J9" s="32">
        <v>2.036361827333018</v>
      </c>
      <c r="K9" s="32">
        <v>1.9349759539283569</v>
      </c>
      <c r="L9" s="32">
        <v>1.8632201306432008</v>
      </c>
      <c r="M9" s="32">
        <v>1.9878236644285632</v>
      </c>
      <c r="N9" s="49"/>
    </row>
    <row r="10" spans="1:18">
      <c r="A10" s="7" t="s">
        <v>3</v>
      </c>
      <c r="B10" s="32"/>
      <c r="C10" s="32">
        <v>1.1467096526934633</v>
      </c>
      <c r="D10" s="32">
        <v>0.97003416758186978</v>
      </c>
      <c r="E10" s="32">
        <v>1.0570655166358622</v>
      </c>
      <c r="F10" s="32">
        <v>1.0112287233884241</v>
      </c>
      <c r="G10" s="32">
        <v>1.0341571649240604</v>
      </c>
      <c r="H10" s="32">
        <v>1.1241320452035917</v>
      </c>
      <c r="I10" s="32">
        <v>1.1653399942260358</v>
      </c>
      <c r="J10" s="32">
        <v>1.2813081302772991</v>
      </c>
      <c r="K10" s="32">
        <v>1.3149265902955733</v>
      </c>
      <c r="L10" s="32">
        <v>1.3173537386418088</v>
      </c>
      <c r="M10" s="32">
        <v>1.4556000011905081</v>
      </c>
      <c r="N10" s="49"/>
    </row>
    <row r="11" spans="1:18">
      <c r="A11" s="7" t="s">
        <v>4</v>
      </c>
      <c r="B11" s="32"/>
      <c r="C11" s="32">
        <v>1.1230126723563334</v>
      </c>
      <c r="D11" s="32">
        <v>1.0840639617099967</v>
      </c>
      <c r="E11" s="32">
        <v>1.2240611062765148</v>
      </c>
      <c r="F11" s="32">
        <v>1.0886979223322093</v>
      </c>
      <c r="G11" s="32">
        <v>1.1607996573479822</v>
      </c>
      <c r="H11" s="32">
        <v>1.2819237463287283</v>
      </c>
      <c r="I11" s="32">
        <v>1.2219915968671815</v>
      </c>
      <c r="J11" s="32">
        <v>1.2579224681823127</v>
      </c>
      <c r="K11" s="32">
        <v>1.17776161209616</v>
      </c>
      <c r="L11" s="32">
        <v>1.1300493582073317</v>
      </c>
      <c r="M11" s="32">
        <v>1.4610267322963124</v>
      </c>
      <c r="N11" s="49"/>
    </row>
    <row r="12" spans="1:18">
      <c r="A12" s="7" t="s">
        <v>5</v>
      </c>
      <c r="B12" s="32"/>
      <c r="C12" s="32">
        <v>0.98959994155339059</v>
      </c>
      <c r="D12" s="32">
        <v>0.75120856774067846</v>
      </c>
      <c r="E12" s="32">
        <v>0.84708908696816931</v>
      </c>
      <c r="F12" s="32">
        <v>0.78765921433964103</v>
      </c>
      <c r="G12" s="32">
        <v>0.8367648133265142</v>
      </c>
      <c r="H12" s="32">
        <v>0.87515038601105677</v>
      </c>
      <c r="I12" s="32">
        <v>1.1558760137356616</v>
      </c>
      <c r="J12" s="32">
        <v>1.2305898541194809</v>
      </c>
      <c r="K12" s="32">
        <v>1.1756660821704294</v>
      </c>
      <c r="L12" s="32">
        <v>1.0480388933537907</v>
      </c>
      <c r="M12" s="32">
        <v>1.4909737950853608</v>
      </c>
      <c r="N12" s="49"/>
    </row>
    <row r="13" spans="1:18">
      <c r="A13" s="7" t="s">
        <v>6</v>
      </c>
      <c r="B13" s="32"/>
      <c r="C13" s="32">
        <v>1.0645253857285135</v>
      </c>
      <c r="D13" s="32">
        <v>1.0182720726259376</v>
      </c>
      <c r="E13" s="32">
        <v>1.2076887269044025</v>
      </c>
      <c r="F13" s="32">
        <v>1.1180713207670774</v>
      </c>
      <c r="G13" s="32">
        <v>1.2177335637958795</v>
      </c>
      <c r="H13" s="32">
        <v>1.5749616385685454</v>
      </c>
      <c r="I13" s="32">
        <v>1.6221754900058707</v>
      </c>
      <c r="J13" s="32">
        <v>1.6919662091850747</v>
      </c>
      <c r="K13" s="32">
        <v>1.6216983342697975</v>
      </c>
      <c r="L13" s="32">
        <v>1.5083494379955806</v>
      </c>
      <c r="M13" s="32">
        <v>1.6856321636351268</v>
      </c>
      <c r="N13" s="49"/>
    </row>
    <row r="14" spans="1:18">
      <c r="A14" s="7" t="s">
        <v>7</v>
      </c>
      <c r="B14" s="32"/>
      <c r="C14" s="32">
        <v>1.3567990055434127</v>
      </c>
      <c r="D14" s="32">
        <v>1.0977771124915801</v>
      </c>
      <c r="E14" s="32">
        <v>1.1794110116245633</v>
      </c>
      <c r="F14" s="32">
        <v>1.1196995182365013</v>
      </c>
      <c r="G14" s="32">
        <v>1.2197066087867674</v>
      </c>
      <c r="H14" s="32">
        <v>1.3773823264095424</v>
      </c>
      <c r="I14" s="32">
        <v>1.474280604587586</v>
      </c>
      <c r="J14" s="32">
        <v>1.7148176743782966</v>
      </c>
      <c r="K14" s="32">
        <v>1.4350103797777507</v>
      </c>
      <c r="L14" s="32">
        <v>1.3329371816638371</v>
      </c>
      <c r="M14" s="32">
        <v>1.6579514612442341</v>
      </c>
      <c r="N14" s="49"/>
    </row>
    <row r="15" spans="1:18">
      <c r="A15" s="7" t="s">
        <v>8</v>
      </c>
      <c r="B15" s="32"/>
      <c r="C15" s="32">
        <v>1.0767823131792209</v>
      </c>
      <c r="D15" s="32">
        <v>1.0469351315031246</v>
      </c>
      <c r="E15" s="32">
        <v>1.1659916304982312</v>
      </c>
      <c r="F15" s="32">
        <v>1.055305380682281</v>
      </c>
      <c r="G15" s="32">
        <v>1.129405143528958</v>
      </c>
      <c r="H15" s="32">
        <v>1.1820751551063453</v>
      </c>
      <c r="I15" s="32">
        <v>1.1023556133885122</v>
      </c>
      <c r="J15" s="32">
        <v>1.3739182168581408</v>
      </c>
      <c r="K15" s="32">
        <v>1.3050241675156002</v>
      </c>
      <c r="L15" s="32">
        <v>1.213293740512559</v>
      </c>
      <c r="M15" s="32">
        <v>1.4644490501534808</v>
      </c>
      <c r="N15" s="49"/>
    </row>
    <row r="16" spans="1:18">
      <c r="A16" s="7" t="s">
        <v>22</v>
      </c>
      <c r="B16" s="32"/>
      <c r="C16" s="32"/>
      <c r="D16" s="32"/>
      <c r="E16" s="32"/>
      <c r="F16" s="32"/>
      <c r="G16" s="32"/>
      <c r="H16" s="32"/>
      <c r="I16" s="32"/>
      <c r="J16" s="32"/>
      <c r="K16" s="32"/>
      <c r="L16" s="32"/>
      <c r="M16" s="32"/>
      <c r="N16" s="49"/>
    </row>
    <row r="17" spans="1:14">
      <c r="A17" s="7" t="s">
        <v>9</v>
      </c>
      <c r="B17" s="32"/>
      <c r="C17" s="32">
        <v>1.1507103971410295</v>
      </c>
      <c r="D17" s="32">
        <v>1.1485377603988332</v>
      </c>
      <c r="E17" s="32">
        <v>1.2796197252544068</v>
      </c>
      <c r="F17" s="32">
        <v>1.5245101899661704</v>
      </c>
      <c r="G17" s="32">
        <v>1.6294358538890334</v>
      </c>
      <c r="H17" s="32">
        <v>1.6597463807815047</v>
      </c>
      <c r="I17" s="32">
        <v>1.7893465889636093</v>
      </c>
      <c r="J17" s="32">
        <v>1.8637708353306945</v>
      </c>
      <c r="K17" s="32">
        <v>1.7021412282744168</v>
      </c>
      <c r="L17" s="32">
        <v>1.5720676454877898</v>
      </c>
      <c r="M17" s="32">
        <v>1.6917286989988085</v>
      </c>
      <c r="N17" s="49"/>
    </row>
    <row r="18" spans="1:14">
      <c r="A18" s="7" t="s">
        <v>10</v>
      </c>
      <c r="B18" s="32"/>
      <c r="C18" s="32">
        <v>1.7648199530108142</v>
      </c>
      <c r="D18" s="32">
        <v>1.5722941587895307</v>
      </c>
      <c r="E18" s="32">
        <v>1.7808288532861378</v>
      </c>
      <c r="F18" s="32">
        <v>1.6270029275339863</v>
      </c>
      <c r="G18" s="32">
        <v>1.8183335861145633</v>
      </c>
      <c r="H18" s="32">
        <v>1.9506852917331809</v>
      </c>
      <c r="I18" s="32">
        <v>2.0246047065319033</v>
      </c>
      <c r="J18" s="32">
        <v>2.2163434522205283</v>
      </c>
      <c r="K18" s="32">
        <v>1.9984178440998133</v>
      </c>
      <c r="L18" s="32">
        <v>1.7983640507992069</v>
      </c>
      <c r="M18" s="32">
        <v>1.9533634997724969</v>
      </c>
      <c r="N18" s="49"/>
    </row>
    <row r="19" spans="1:14">
      <c r="A19" s="7" t="s">
        <v>11</v>
      </c>
      <c r="B19" s="32"/>
      <c r="C19" s="32">
        <v>3.7624684822705565</v>
      </c>
      <c r="D19" s="32">
        <v>3.4800993158393756</v>
      </c>
      <c r="E19" s="32">
        <v>3.6329132077788313</v>
      </c>
      <c r="F19" s="32">
        <v>3.3480972422119604</v>
      </c>
      <c r="G19" s="32">
        <v>3.5553270875373078</v>
      </c>
      <c r="H19" s="32">
        <v>3.8063810085741765</v>
      </c>
      <c r="I19" s="32">
        <v>3.8301427667297738</v>
      </c>
      <c r="J19" s="32">
        <v>3.9577842881796417</v>
      </c>
      <c r="K19" s="32">
        <v>3.7804170519278677</v>
      </c>
      <c r="L19" s="32">
        <v>3.5809955287408854</v>
      </c>
      <c r="M19" s="32">
        <v>3.7461027400530686</v>
      </c>
      <c r="N19" s="49"/>
    </row>
    <row r="20" spans="1:14">
      <c r="A20" s="7" t="s">
        <v>12</v>
      </c>
      <c r="B20" s="32"/>
      <c r="C20" s="32">
        <v>2.0823564091069806</v>
      </c>
      <c r="D20" s="32">
        <v>2.0056563087682746</v>
      </c>
      <c r="E20" s="32">
        <v>2.0927603231082124</v>
      </c>
      <c r="F20" s="32">
        <v>2.0278747859925161</v>
      </c>
      <c r="G20" s="32">
        <v>2.1823834018284951</v>
      </c>
      <c r="H20" s="32">
        <v>2.3580181470686239</v>
      </c>
      <c r="I20" s="32">
        <v>2.3382681767519888</v>
      </c>
      <c r="J20" s="32">
        <v>2.3267625215922538</v>
      </c>
      <c r="K20" s="32">
        <v>2.151127776352125</v>
      </c>
      <c r="L20" s="32">
        <v>1.9864237865249015</v>
      </c>
      <c r="M20" s="32">
        <v>2.2410993952253828</v>
      </c>
      <c r="N20" s="49"/>
    </row>
    <row r="21" spans="1:14">
      <c r="A21" s="7" t="s">
        <v>13</v>
      </c>
      <c r="B21" s="32"/>
      <c r="C21" s="32">
        <v>1.4470037760630439</v>
      </c>
      <c r="D21" s="32">
        <v>1.2415524714034389</v>
      </c>
      <c r="E21" s="32">
        <v>1.3354570394386513</v>
      </c>
      <c r="F21" s="32">
        <v>1.2427509318737908</v>
      </c>
      <c r="G21" s="32">
        <v>1.1827524147832593</v>
      </c>
      <c r="H21" s="32">
        <v>1.6028930215628518</v>
      </c>
      <c r="I21" s="32">
        <v>1.6554041939375965</v>
      </c>
      <c r="J21" s="32">
        <v>1.7231138402636883</v>
      </c>
      <c r="K21" s="32">
        <v>1.6209993461717345</v>
      </c>
      <c r="L21" s="32">
        <v>1.4950113577384283</v>
      </c>
      <c r="M21" s="32">
        <v>1.6512035158435396</v>
      </c>
      <c r="N21" s="49"/>
    </row>
    <row r="22" spans="1:14">
      <c r="A22" s="7" t="s">
        <v>14</v>
      </c>
      <c r="B22" s="32"/>
      <c r="C22" s="32">
        <v>1.7764099235601924</v>
      </c>
      <c r="D22" s="32">
        <v>1.6083263265750738</v>
      </c>
      <c r="E22" s="32">
        <v>1.7885670980787298</v>
      </c>
      <c r="F22" s="32">
        <v>1.7133230246047848</v>
      </c>
      <c r="G22" s="32">
        <v>1.8368226705791044</v>
      </c>
      <c r="H22" s="32">
        <v>1.9032624828093299</v>
      </c>
      <c r="I22" s="32">
        <v>1.8632660911479964</v>
      </c>
      <c r="J22" s="32">
        <v>1.946061719611661</v>
      </c>
      <c r="K22" s="32">
        <v>1.7724968001525034</v>
      </c>
      <c r="L22" s="32">
        <v>1.6458462405196008</v>
      </c>
      <c r="M22" s="32">
        <v>1.7821903807137702</v>
      </c>
      <c r="N22" s="49"/>
    </row>
    <row r="23" spans="1:14">
      <c r="A23" s="7" t="s">
        <v>15</v>
      </c>
      <c r="B23" s="32"/>
      <c r="C23" s="32">
        <v>1.5044511315453422</v>
      </c>
      <c r="D23" s="32">
        <v>1.3561321504436186</v>
      </c>
      <c r="E23" s="32">
        <v>1.3722766598188358</v>
      </c>
      <c r="F23" s="32">
        <v>1.3230976834164307</v>
      </c>
      <c r="G23" s="32">
        <v>1.461138705428114</v>
      </c>
      <c r="H23" s="32">
        <v>1.7222985097671539</v>
      </c>
      <c r="I23" s="32">
        <v>1.9388659055921547</v>
      </c>
      <c r="J23" s="32">
        <v>1.9728973310925637</v>
      </c>
      <c r="K23" s="32">
        <v>1.8321466360336562</v>
      </c>
      <c r="L23" s="32">
        <v>1.8244584583752372</v>
      </c>
      <c r="M23" s="32">
        <v>1.8941114127292804</v>
      </c>
      <c r="N23" s="49"/>
    </row>
    <row r="24" spans="1:14">
      <c r="A24" s="7" t="s">
        <v>16</v>
      </c>
      <c r="B24" s="32"/>
      <c r="C24" s="32">
        <v>1.7343223236494698</v>
      </c>
      <c r="D24" s="32">
        <v>1.5726293558187214</v>
      </c>
      <c r="E24" s="32">
        <v>1.6489859037383992</v>
      </c>
      <c r="F24" s="32">
        <v>1.5527198398689674</v>
      </c>
      <c r="G24" s="32">
        <v>1.7372739293419091</v>
      </c>
      <c r="H24" s="32">
        <v>1.731519933194436</v>
      </c>
      <c r="I24" s="32">
        <v>1.894227829684491</v>
      </c>
      <c r="J24" s="32">
        <v>2.0776495668324655</v>
      </c>
      <c r="K24" s="32">
        <v>1.9227419340042156</v>
      </c>
      <c r="L24" s="32">
        <v>1.7391575467302987</v>
      </c>
      <c r="M24" s="32">
        <v>1.9881939811023364</v>
      </c>
      <c r="N24" s="49"/>
    </row>
    <row r="25" spans="1:14">
      <c r="A25" s="7" t="s">
        <v>17</v>
      </c>
      <c r="B25" s="32"/>
      <c r="C25" s="32">
        <v>1.735447257348502</v>
      </c>
      <c r="D25" s="32">
        <v>1.4935931922935208</v>
      </c>
      <c r="E25" s="32">
        <v>1.6040163908486125</v>
      </c>
      <c r="F25" s="32">
        <v>1.5383043688585178</v>
      </c>
      <c r="G25" s="32">
        <v>1.6706990128418715</v>
      </c>
      <c r="H25" s="32">
        <v>1.8094196518385735</v>
      </c>
      <c r="I25" s="32">
        <v>1.8938279446902104</v>
      </c>
      <c r="J25" s="32">
        <v>1.9564176580820605</v>
      </c>
      <c r="K25" s="32">
        <v>1.8125396999419052</v>
      </c>
      <c r="L25" s="32">
        <v>1.6781142838413041</v>
      </c>
      <c r="M25" s="32">
        <v>2.0732807240817306</v>
      </c>
      <c r="N25" s="49"/>
    </row>
    <row r="26" spans="1:14">
      <c r="A26" s="7" t="s">
        <v>18</v>
      </c>
      <c r="B26" s="32"/>
      <c r="C26" s="32">
        <v>0.97937292640502971</v>
      </c>
      <c r="D26" s="32">
        <v>0.67935810611059166</v>
      </c>
      <c r="E26" s="32">
        <v>1.0225842251578494</v>
      </c>
      <c r="F26" s="32">
        <v>0.76083231257295969</v>
      </c>
      <c r="G26" s="32">
        <v>1.3805506298017378</v>
      </c>
      <c r="H26" s="32">
        <v>1.4302378088247067</v>
      </c>
      <c r="I26" s="32">
        <v>1.6064640424622363</v>
      </c>
      <c r="J26" s="32">
        <v>1.7368887014515291</v>
      </c>
      <c r="K26" s="32">
        <v>1.6345271476911629</v>
      </c>
      <c r="L26" s="32">
        <v>1.2862114415508512</v>
      </c>
      <c r="M26" s="32">
        <v>1.439749847867025</v>
      </c>
      <c r="N26" s="49"/>
    </row>
    <row r="27" spans="1:14">
      <c r="A27" s="7" t="s">
        <v>19</v>
      </c>
      <c r="B27" s="32"/>
      <c r="C27" s="32">
        <v>1.3011734081617148</v>
      </c>
      <c r="D27" s="32">
        <v>1.1007148232821664</v>
      </c>
      <c r="E27" s="32">
        <v>1.1965255669312582</v>
      </c>
      <c r="F27" s="32">
        <v>1.1247967283415929</v>
      </c>
      <c r="G27" s="32">
        <v>1.2779864532894083</v>
      </c>
      <c r="H27" s="32">
        <v>1.4046240574812205</v>
      </c>
      <c r="I27" s="32">
        <v>1.5185107138292888</v>
      </c>
      <c r="J27" s="32">
        <v>1.5547295627848856</v>
      </c>
      <c r="K27" s="32">
        <v>1.4505596183065192</v>
      </c>
      <c r="L27" s="32">
        <v>1.3664836772077305</v>
      </c>
      <c r="M27" s="32">
        <v>1.461452082416256</v>
      </c>
      <c r="N27" s="49"/>
    </row>
    <row r="28" spans="1:14">
      <c r="A28" s="7" t="s">
        <v>20</v>
      </c>
      <c r="B28" s="32"/>
      <c r="C28" s="32">
        <v>2.1003027476142373</v>
      </c>
      <c r="D28" s="32">
        <v>1.8012138547076499</v>
      </c>
      <c r="E28" s="32">
        <v>1.8358164658881793</v>
      </c>
      <c r="F28" s="32">
        <v>1.7622339131934139</v>
      </c>
      <c r="G28" s="32">
        <v>1.8652647046370738</v>
      </c>
      <c r="H28" s="32">
        <v>2.0781100143524727</v>
      </c>
      <c r="I28" s="32">
        <v>2.2703942869917753</v>
      </c>
      <c r="J28" s="32">
        <v>2.3015436731816981</v>
      </c>
      <c r="K28" s="32">
        <v>2.1957910867401109</v>
      </c>
      <c r="L28" s="32">
        <v>2.0461134293287473</v>
      </c>
      <c r="M28" s="32">
        <v>2.3056542851959265</v>
      </c>
      <c r="N28" s="49"/>
    </row>
    <row r="29" spans="1:14">
      <c r="A29" s="7" t="s">
        <v>21</v>
      </c>
      <c r="B29" s="32"/>
      <c r="C29" s="32">
        <v>2.0262789072048148</v>
      </c>
      <c r="D29" s="32">
        <v>1.5011922501311945</v>
      </c>
      <c r="E29" s="32">
        <v>1.7217703481027009</v>
      </c>
      <c r="F29" s="32">
        <v>1.5256279518759193</v>
      </c>
      <c r="G29" s="32">
        <v>1.7288836807017771</v>
      </c>
      <c r="H29" s="32">
        <v>1.9005114965241561</v>
      </c>
      <c r="I29" s="32">
        <v>2.0350158081256358</v>
      </c>
      <c r="J29" s="32">
        <v>2.2253334931422537</v>
      </c>
      <c r="K29" s="32">
        <v>1.8974885164333239</v>
      </c>
      <c r="L29" s="32">
        <v>1.8350692577307566</v>
      </c>
      <c r="M29" s="32">
        <v>1.8889616847315533</v>
      </c>
      <c r="N29" s="49"/>
    </row>
    <row r="30" spans="1:14" s="51" customFormat="1">
      <c r="A30" s="52" t="s">
        <v>0</v>
      </c>
      <c r="B30" s="59"/>
      <c r="C30" s="59">
        <v>2.0110051311295631</v>
      </c>
      <c r="D30" s="59">
        <v>1.7762342695894158</v>
      </c>
      <c r="E30" s="59">
        <v>1.9059426668798396</v>
      </c>
      <c r="F30" s="59">
        <v>1.781208294618092</v>
      </c>
      <c r="G30" s="59">
        <v>1.9381158286563041</v>
      </c>
      <c r="H30" s="59">
        <v>2.1189675282481786</v>
      </c>
      <c r="I30" s="59">
        <v>2.2047373480139449</v>
      </c>
      <c r="J30" s="59">
        <v>2.3105360094447978</v>
      </c>
      <c r="K30" s="59">
        <v>2.1575468627931929</v>
      </c>
      <c r="L30" s="59">
        <v>2.0227734547926128</v>
      </c>
      <c r="M30" s="59">
        <v>2.2138138062276695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dimension ref="A1:R30"/>
  <sheetViews>
    <sheetView workbookViewId="0"/>
  </sheetViews>
  <sheetFormatPr baseColWidth="10" defaultColWidth="4.7109375" defaultRowHeight="12"/>
  <cols>
    <col min="1" max="1" width="29.140625" style="49" customWidth="1"/>
    <col min="2" max="2" width="5.42578125" style="49" customWidth="1"/>
    <col min="3" max="3" width="6.5703125" style="50" bestFit="1" customWidth="1"/>
    <col min="4" max="11" width="5" style="50" bestFit="1" customWidth="1"/>
    <col min="12" max="13" width="5" style="50" customWidth="1"/>
    <col min="14" max="14" width="5" style="50" bestFit="1" customWidth="1"/>
    <col min="15" max="16384" width="4.7109375" style="49"/>
  </cols>
  <sheetData>
    <row r="1" spans="1:18" s="38" customFormat="1" ht="12.75">
      <c r="B1" s="39"/>
      <c r="C1" s="39"/>
      <c r="D1" s="39"/>
      <c r="E1" s="39"/>
      <c r="F1" s="39"/>
      <c r="G1" s="39"/>
      <c r="H1" s="39"/>
      <c r="I1" s="39"/>
      <c r="J1" s="39"/>
      <c r="K1" s="39"/>
      <c r="L1" s="39"/>
      <c r="M1" s="39"/>
      <c r="N1" s="39"/>
      <c r="O1" s="39"/>
      <c r="P1" s="39"/>
      <c r="Q1" s="39"/>
      <c r="R1" s="39"/>
    </row>
    <row r="2" spans="1:18" s="42" customFormat="1" ht="12.75">
      <c r="A2" s="40" t="s">
        <v>49</v>
      </c>
      <c r="B2" s="41"/>
      <c r="C2" s="41"/>
      <c r="D2" s="41"/>
      <c r="E2" s="41"/>
      <c r="F2" s="41"/>
      <c r="G2" s="41"/>
      <c r="H2" s="41"/>
      <c r="I2" s="41"/>
      <c r="J2" s="41"/>
      <c r="K2" s="41"/>
      <c r="L2" s="41"/>
      <c r="M2" s="41"/>
      <c r="N2" s="41"/>
      <c r="O2" s="41"/>
      <c r="P2" s="41"/>
      <c r="Q2" s="41"/>
      <c r="R2" s="41"/>
    </row>
    <row r="3" spans="1:18" s="38" customFormat="1" ht="12.75">
      <c r="B3" s="39"/>
      <c r="C3" s="39"/>
      <c r="D3" s="39"/>
      <c r="E3" s="39"/>
      <c r="F3" s="39"/>
      <c r="G3" s="39"/>
      <c r="H3" s="39"/>
      <c r="I3" s="39"/>
      <c r="J3" s="39"/>
      <c r="K3" s="39"/>
      <c r="L3" s="39"/>
      <c r="M3" s="39"/>
      <c r="N3" s="39"/>
      <c r="O3" s="39"/>
      <c r="P3" s="39"/>
      <c r="Q3" s="39"/>
      <c r="R3" s="39"/>
    </row>
    <row r="4" spans="1:18" s="38" customFormat="1" ht="12.75">
      <c r="B4" s="39"/>
      <c r="C4" s="39"/>
      <c r="D4" s="39"/>
      <c r="E4" s="39"/>
      <c r="F4" s="39"/>
      <c r="G4" s="39"/>
      <c r="H4" s="39"/>
      <c r="I4" s="39"/>
      <c r="J4" s="39"/>
      <c r="K4" s="39"/>
      <c r="L4" s="39"/>
      <c r="M4" s="39"/>
      <c r="N4" s="39"/>
      <c r="O4" s="39"/>
      <c r="P4" s="39"/>
      <c r="Q4" s="39"/>
      <c r="R4" s="39"/>
    </row>
    <row r="5" spans="1:18" ht="12.75">
      <c r="A5" s="48" t="s">
        <v>65</v>
      </c>
    </row>
    <row r="6" spans="1:18" ht="3" customHeight="1"/>
    <row r="7" spans="1:18" s="51" customFormat="1">
      <c r="A7" s="5"/>
      <c r="B7" s="6"/>
      <c r="C7" s="6" t="s">
        <v>55</v>
      </c>
      <c r="D7" s="6" t="s">
        <v>56</v>
      </c>
      <c r="E7" s="6" t="s">
        <v>57</v>
      </c>
      <c r="F7" s="6" t="s">
        <v>58</v>
      </c>
      <c r="G7" s="6" t="s">
        <v>59</v>
      </c>
      <c r="H7" s="6" t="s">
        <v>60</v>
      </c>
      <c r="I7" s="6" t="s">
        <v>61</v>
      </c>
      <c r="J7" s="6" t="s">
        <v>62</v>
      </c>
      <c r="K7" s="6" t="s">
        <v>63</v>
      </c>
      <c r="L7" s="6" t="s">
        <v>99</v>
      </c>
      <c r="M7" s="6" t="s">
        <v>102</v>
      </c>
    </row>
    <row r="8" spans="1:18">
      <c r="A8" s="7" t="s">
        <v>1</v>
      </c>
      <c r="B8" s="30"/>
      <c r="C8" s="30">
        <v>15.122062419603127</v>
      </c>
      <c r="D8" s="30">
        <v>13.627404964411809</v>
      </c>
      <c r="E8" s="30">
        <v>13.889661422590899</v>
      </c>
      <c r="F8" s="30">
        <v>11.973916996956675</v>
      </c>
      <c r="G8" s="30">
        <v>12.61227169126777</v>
      </c>
      <c r="H8" s="30">
        <v>14.278979712588436</v>
      </c>
      <c r="I8" s="30">
        <v>14.56931269041516</v>
      </c>
      <c r="J8" s="30">
        <v>14.981662290774786</v>
      </c>
      <c r="K8" s="30">
        <v>13.340083632112767</v>
      </c>
      <c r="L8" s="30">
        <v>12.36313543557795</v>
      </c>
      <c r="M8" s="30">
        <v>12.57507814499348</v>
      </c>
      <c r="N8" s="49"/>
    </row>
    <row r="9" spans="1:18">
      <c r="A9" s="7" t="s">
        <v>2</v>
      </c>
      <c r="B9" s="30"/>
      <c r="C9" s="30">
        <v>13.172818634309655</v>
      </c>
      <c r="D9" s="30">
        <v>12.379490557662685</v>
      </c>
      <c r="E9" s="30">
        <v>12.585018290920891</v>
      </c>
      <c r="F9" s="30">
        <v>11.867225243054968</v>
      </c>
      <c r="G9" s="30">
        <v>12.045967815662056</v>
      </c>
      <c r="H9" s="30">
        <v>13.668146301055289</v>
      </c>
      <c r="I9" s="30">
        <v>13.674947797173607</v>
      </c>
      <c r="J9" s="30">
        <v>13.03250981771607</v>
      </c>
      <c r="K9" s="30">
        <v>12.670706515171224</v>
      </c>
      <c r="L9" s="30">
        <v>11.651218278396628</v>
      </c>
      <c r="M9" s="30">
        <v>12.08667118988236</v>
      </c>
      <c r="N9" s="49"/>
    </row>
    <row r="10" spans="1:18">
      <c r="A10" s="7" t="s">
        <v>3</v>
      </c>
      <c r="B10" s="30"/>
      <c r="C10" s="30">
        <v>17.624175628219472</v>
      </c>
      <c r="D10" s="30">
        <v>15.731035446417216</v>
      </c>
      <c r="E10" s="30">
        <v>15.669432805352582</v>
      </c>
      <c r="F10" s="30">
        <v>14.888586065526626</v>
      </c>
      <c r="G10" s="30">
        <v>14.998625716804423</v>
      </c>
      <c r="H10" s="30">
        <v>16.796713574571339</v>
      </c>
      <c r="I10" s="30">
        <v>17.470251185440496</v>
      </c>
      <c r="J10" s="30">
        <v>16.836979028866573</v>
      </c>
      <c r="K10" s="30">
        <v>15.881453687892904</v>
      </c>
      <c r="L10" s="30">
        <v>15.078872386552412</v>
      </c>
      <c r="M10" s="30">
        <v>13.705386667563419</v>
      </c>
      <c r="N10" s="49"/>
    </row>
    <row r="11" spans="1:18">
      <c r="A11" s="7" t="s">
        <v>4</v>
      </c>
      <c r="B11" s="30"/>
      <c r="C11" s="30">
        <v>12.766795097011045</v>
      </c>
      <c r="D11" s="30">
        <v>11.713379051806678</v>
      </c>
      <c r="E11" s="30">
        <v>12.609882727089802</v>
      </c>
      <c r="F11" s="30">
        <v>12.805930823163694</v>
      </c>
      <c r="G11" s="30">
        <v>13.039858857065131</v>
      </c>
      <c r="H11" s="30">
        <v>13.851274565907115</v>
      </c>
      <c r="I11" s="30">
        <v>14.743261063804812</v>
      </c>
      <c r="J11" s="30">
        <v>14.900553612753258</v>
      </c>
      <c r="K11" s="30">
        <v>13.799871253479848</v>
      </c>
      <c r="L11" s="30">
        <v>11.37803919539196</v>
      </c>
      <c r="M11" s="30">
        <v>12.214476012253609</v>
      </c>
      <c r="N11" s="49"/>
    </row>
    <row r="12" spans="1:18">
      <c r="A12" s="7" t="s">
        <v>5</v>
      </c>
      <c r="B12" s="30"/>
      <c r="C12" s="30">
        <v>15.270538860889008</v>
      </c>
      <c r="D12" s="30">
        <v>12.747562179771505</v>
      </c>
      <c r="E12" s="30">
        <v>14.406086351010982</v>
      </c>
      <c r="F12" s="30">
        <v>14.283356276213732</v>
      </c>
      <c r="G12" s="30">
        <v>13.309721294395807</v>
      </c>
      <c r="H12" s="30">
        <v>14.182016732897601</v>
      </c>
      <c r="I12" s="30">
        <v>14.52858032007375</v>
      </c>
      <c r="J12" s="30">
        <v>14.608778942518894</v>
      </c>
      <c r="K12" s="30">
        <v>13.018577636045537</v>
      </c>
      <c r="L12" s="30">
        <v>11.751301603321879</v>
      </c>
      <c r="M12" s="30">
        <v>13.278426314246103</v>
      </c>
      <c r="N12" s="49"/>
    </row>
    <row r="13" spans="1:18">
      <c r="A13" s="7" t="s">
        <v>6</v>
      </c>
      <c r="B13" s="30"/>
      <c r="C13" s="30">
        <v>15.763233525025768</v>
      </c>
      <c r="D13" s="30">
        <v>13.880504357032367</v>
      </c>
      <c r="E13" s="30">
        <v>14.343646935719518</v>
      </c>
      <c r="F13" s="30">
        <v>13.63988036689126</v>
      </c>
      <c r="G13" s="30">
        <v>13.841431954782726</v>
      </c>
      <c r="H13" s="30">
        <v>14.781510729134691</v>
      </c>
      <c r="I13" s="30">
        <v>15.141536537091982</v>
      </c>
      <c r="J13" s="30">
        <v>15.279682764253119</v>
      </c>
      <c r="K13" s="30">
        <v>14.393048261306399</v>
      </c>
      <c r="L13" s="30">
        <v>14.071272635729612</v>
      </c>
      <c r="M13" s="30">
        <v>15.207533494285713</v>
      </c>
      <c r="N13" s="49"/>
    </row>
    <row r="14" spans="1:18">
      <c r="A14" s="7" t="s">
        <v>7</v>
      </c>
      <c r="B14" s="30"/>
      <c r="C14" s="30">
        <v>13.824392102930869</v>
      </c>
      <c r="D14" s="30">
        <v>11.924600130097158</v>
      </c>
      <c r="E14" s="30">
        <v>12.630737309404616</v>
      </c>
      <c r="F14" s="30">
        <v>11.601855181401818</v>
      </c>
      <c r="G14" s="30">
        <v>11.710554432491003</v>
      </c>
      <c r="H14" s="30">
        <v>12.152270905902789</v>
      </c>
      <c r="I14" s="30">
        <v>12.293800693408787</v>
      </c>
      <c r="J14" s="30">
        <v>13.187459438787775</v>
      </c>
      <c r="K14" s="30">
        <v>12.126279776002375</v>
      </c>
      <c r="L14" s="30">
        <v>11.250336758934596</v>
      </c>
      <c r="M14" s="30">
        <v>12.786584870693948</v>
      </c>
      <c r="N14" s="49"/>
    </row>
    <row r="15" spans="1:18">
      <c r="A15" s="7" t="s">
        <v>8</v>
      </c>
      <c r="B15" s="30"/>
      <c r="C15" s="30">
        <v>15.044303289564514</v>
      </c>
      <c r="D15" s="30">
        <v>12.973655352286956</v>
      </c>
      <c r="E15" s="30">
        <v>14.178148916177861</v>
      </c>
      <c r="F15" s="30">
        <v>13.053768584379529</v>
      </c>
      <c r="G15" s="30">
        <v>13.67211165760073</v>
      </c>
      <c r="H15" s="30">
        <v>14.756497786937267</v>
      </c>
      <c r="I15" s="30">
        <v>15.837677177906112</v>
      </c>
      <c r="J15" s="30">
        <v>16.534833880615246</v>
      </c>
      <c r="K15" s="30">
        <v>13.838143756330373</v>
      </c>
      <c r="L15" s="30">
        <v>13.022499797241668</v>
      </c>
      <c r="M15" s="30">
        <v>14.157886529904298</v>
      </c>
      <c r="N15" s="49"/>
    </row>
    <row r="16" spans="1:18">
      <c r="A16" s="7" t="s">
        <v>22</v>
      </c>
      <c r="B16" s="30"/>
      <c r="C16" s="30"/>
      <c r="D16" s="30"/>
      <c r="E16" s="30"/>
      <c r="F16" s="30"/>
      <c r="G16" s="30"/>
      <c r="H16" s="30"/>
      <c r="I16" s="30"/>
      <c r="J16" s="30"/>
      <c r="K16" s="30"/>
      <c r="L16" s="30"/>
      <c r="M16" s="30"/>
      <c r="N16" s="49"/>
    </row>
    <row r="17" spans="1:14">
      <c r="A17" s="7" t="s">
        <v>9</v>
      </c>
      <c r="B17" s="30"/>
      <c r="C17" s="30">
        <v>16.111880177508311</v>
      </c>
      <c r="D17" s="30">
        <v>12.610785925082741</v>
      </c>
      <c r="E17" s="30">
        <v>13.324957891028685</v>
      </c>
      <c r="F17" s="30">
        <v>13.364686660835352</v>
      </c>
      <c r="G17" s="30">
        <v>13.500773795085443</v>
      </c>
      <c r="H17" s="30">
        <v>14.420468205645044</v>
      </c>
      <c r="I17" s="30">
        <v>14.218882452021544</v>
      </c>
      <c r="J17" s="30">
        <v>14.527448510064989</v>
      </c>
      <c r="K17" s="30">
        <v>13.637415138003684</v>
      </c>
      <c r="L17" s="30">
        <v>12.615218931339282</v>
      </c>
      <c r="M17" s="30">
        <v>13.053525709743695</v>
      </c>
      <c r="N17" s="49"/>
    </row>
    <row r="18" spans="1:14">
      <c r="A18" s="7" t="s">
        <v>10</v>
      </c>
      <c r="B18" s="30"/>
      <c r="C18" s="30">
        <v>15.659097955185839</v>
      </c>
      <c r="D18" s="30">
        <v>14.411329183641181</v>
      </c>
      <c r="E18" s="30">
        <v>16.318899246861797</v>
      </c>
      <c r="F18" s="30">
        <v>15.033856906634025</v>
      </c>
      <c r="G18" s="30">
        <v>16.30056064264382</v>
      </c>
      <c r="H18" s="30">
        <v>14.734336366333695</v>
      </c>
      <c r="I18" s="30">
        <v>15.026243002146158</v>
      </c>
      <c r="J18" s="30">
        <v>15.091909944767288</v>
      </c>
      <c r="K18" s="30">
        <v>13.67227331855965</v>
      </c>
      <c r="L18" s="30">
        <v>12.51945734257745</v>
      </c>
      <c r="M18" s="30">
        <v>13.510143393692998</v>
      </c>
      <c r="N18" s="49"/>
    </row>
    <row r="19" spans="1:14">
      <c r="A19" s="7" t="s">
        <v>11</v>
      </c>
      <c r="B19" s="30"/>
      <c r="C19" s="30">
        <v>21.038714948379944</v>
      </c>
      <c r="D19" s="30">
        <v>19.165712543152853</v>
      </c>
      <c r="E19" s="30">
        <v>19.550407344680295</v>
      </c>
      <c r="F19" s="30">
        <v>18.279855623950205</v>
      </c>
      <c r="G19" s="30">
        <v>18.840536582189785</v>
      </c>
      <c r="H19" s="30">
        <v>20.511408501081412</v>
      </c>
      <c r="I19" s="30">
        <v>19.981954478087218</v>
      </c>
      <c r="J19" s="30">
        <v>20.018247035486375</v>
      </c>
      <c r="K19" s="30">
        <v>19.362435575248902</v>
      </c>
      <c r="L19" s="30">
        <v>18.485356630914151</v>
      </c>
      <c r="M19" s="30">
        <v>17.777559888244681</v>
      </c>
      <c r="N19" s="49"/>
    </row>
    <row r="20" spans="1:14">
      <c r="A20" s="7" t="s">
        <v>12</v>
      </c>
      <c r="B20" s="30"/>
      <c r="C20" s="30">
        <v>15.609308488115062</v>
      </c>
      <c r="D20" s="30">
        <v>13.664173876943192</v>
      </c>
      <c r="E20" s="30">
        <v>13.998437514891362</v>
      </c>
      <c r="F20" s="30">
        <v>13.635105248364795</v>
      </c>
      <c r="G20" s="30">
        <v>13.593270252165865</v>
      </c>
      <c r="H20" s="30">
        <v>14.490223429993335</v>
      </c>
      <c r="I20" s="30">
        <v>14.664846308426243</v>
      </c>
      <c r="J20" s="30">
        <v>14.557857849140673</v>
      </c>
      <c r="K20" s="30">
        <v>13.762885403003597</v>
      </c>
      <c r="L20" s="30">
        <v>13.043401172004648</v>
      </c>
      <c r="M20" s="30">
        <v>13.90783927731748</v>
      </c>
      <c r="N20" s="49"/>
    </row>
    <row r="21" spans="1:14">
      <c r="A21" s="7" t="s">
        <v>13</v>
      </c>
      <c r="B21" s="30"/>
      <c r="C21" s="30">
        <v>17.918085094487875</v>
      </c>
      <c r="D21" s="30">
        <v>15.324654578976137</v>
      </c>
      <c r="E21" s="30">
        <v>16.444926821202827</v>
      </c>
      <c r="F21" s="30">
        <v>15.342886264244349</v>
      </c>
      <c r="G21" s="30">
        <v>14.372641413615206</v>
      </c>
      <c r="H21" s="30">
        <v>12.543691852331984</v>
      </c>
      <c r="I21" s="30">
        <v>12.964755870203151</v>
      </c>
      <c r="J21" s="30">
        <v>13.183665819888422</v>
      </c>
      <c r="K21" s="30">
        <v>12.67904280493558</v>
      </c>
      <c r="L21" s="30">
        <v>11.559366971337178</v>
      </c>
      <c r="M21" s="30">
        <v>12.663397527157533</v>
      </c>
      <c r="N21" s="49"/>
    </row>
    <row r="22" spans="1:14">
      <c r="A22" s="7" t="s">
        <v>14</v>
      </c>
      <c r="B22" s="30"/>
      <c r="C22" s="30">
        <v>15.806818629885235</v>
      </c>
      <c r="D22" s="30">
        <v>13.925980962204532</v>
      </c>
      <c r="E22" s="30">
        <v>13.613345294077753</v>
      </c>
      <c r="F22" s="30">
        <v>12.850372016023243</v>
      </c>
      <c r="G22" s="30">
        <v>12.991482104437967</v>
      </c>
      <c r="H22" s="30">
        <v>13.833834458590646</v>
      </c>
      <c r="I22" s="30">
        <v>13.78675397564286</v>
      </c>
      <c r="J22" s="30">
        <v>14.136915254079065</v>
      </c>
      <c r="K22" s="30">
        <v>12.85950038383403</v>
      </c>
      <c r="L22" s="30">
        <v>12.086086646905041</v>
      </c>
      <c r="M22" s="30">
        <v>12.997619721031132</v>
      </c>
      <c r="N22" s="49"/>
    </row>
    <row r="23" spans="1:14">
      <c r="A23" s="7" t="s">
        <v>15</v>
      </c>
      <c r="B23" s="30"/>
      <c r="C23" s="30">
        <v>17.208746948527651</v>
      </c>
      <c r="D23" s="30">
        <v>16.093568992073244</v>
      </c>
      <c r="E23" s="30">
        <v>16.132997375181493</v>
      </c>
      <c r="F23" s="30">
        <v>14.891832117444942</v>
      </c>
      <c r="G23" s="30">
        <v>15.178950744431626</v>
      </c>
      <c r="H23" s="30">
        <v>17.460043938759405</v>
      </c>
      <c r="I23" s="30">
        <v>16.834660783437648</v>
      </c>
      <c r="J23" s="30">
        <v>16.735037076294727</v>
      </c>
      <c r="K23" s="30">
        <v>15.864561764272453</v>
      </c>
      <c r="L23" s="30">
        <v>15.156842085682277</v>
      </c>
      <c r="M23" s="30">
        <v>14.728500979263274</v>
      </c>
      <c r="N23" s="49"/>
    </row>
    <row r="24" spans="1:14">
      <c r="A24" s="7" t="s">
        <v>16</v>
      </c>
      <c r="B24" s="30"/>
      <c r="C24" s="30">
        <v>16.061968157700253</v>
      </c>
      <c r="D24" s="30">
        <v>14.694864302557137</v>
      </c>
      <c r="E24" s="30">
        <v>15.363464675963847</v>
      </c>
      <c r="F24" s="30">
        <v>14.502596661688058</v>
      </c>
      <c r="G24" s="30">
        <v>16.176171007019956</v>
      </c>
      <c r="H24" s="30">
        <v>15.461562406735501</v>
      </c>
      <c r="I24" s="30">
        <v>15.079274019172868</v>
      </c>
      <c r="J24" s="30">
        <v>16.223677209235635</v>
      </c>
      <c r="K24" s="30">
        <v>14.718338757687684</v>
      </c>
      <c r="L24" s="30">
        <v>13.323304968808014</v>
      </c>
      <c r="M24" s="30">
        <v>14.003174769488682</v>
      </c>
      <c r="N24" s="49"/>
    </row>
    <row r="25" spans="1:14">
      <c r="A25" s="7" t="s">
        <v>17</v>
      </c>
      <c r="B25" s="30"/>
      <c r="C25" s="30">
        <v>17.806322994051936</v>
      </c>
      <c r="D25" s="30">
        <v>15.535590561632134</v>
      </c>
      <c r="E25" s="30">
        <v>16.28198420988927</v>
      </c>
      <c r="F25" s="30">
        <v>14.526850375068564</v>
      </c>
      <c r="G25" s="30">
        <v>15.217339830804406</v>
      </c>
      <c r="H25" s="30">
        <v>16.207534973282822</v>
      </c>
      <c r="I25" s="30">
        <v>17.057440429562536</v>
      </c>
      <c r="J25" s="30">
        <v>16.963739179878765</v>
      </c>
      <c r="K25" s="30">
        <v>15.771582417103652</v>
      </c>
      <c r="L25" s="30">
        <v>14.733319179514465</v>
      </c>
      <c r="M25" s="30">
        <v>15.490068721156703</v>
      </c>
      <c r="N25" s="49"/>
    </row>
    <row r="26" spans="1:14">
      <c r="A26" s="7" t="s">
        <v>18</v>
      </c>
      <c r="B26" s="30"/>
      <c r="C26" s="30">
        <v>12.862768045109263</v>
      </c>
      <c r="D26" s="30">
        <v>11.309165026218142</v>
      </c>
      <c r="E26" s="30">
        <v>13.51693584425111</v>
      </c>
      <c r="F26" s="30">
        <v>11.762329547458473</v>
      </c>
      <c r="G26" s="30">
        <v>13.338107205876664</v>
      </c>
      <c r="H26" s="30">
        <v>14.09688292508687</v>
      </c>
      <c r="I26" s="30">
        <v>13.998877611197697</v>
      </c>
      <c r="J26" s="30">
        <v>14.040362456860722</v>
      </c>
      <c r="K26" s="30">
        <v>13.213195303269131</v>
      </c>
      <c r="L26" s="30">
        <v>12.352960243063887</v>
      </c>
      <c r="M26" s="30">
        <v>13.691474735894598</v>
      </c>
      <c r="N26" s="49"/>
    </row>
    <row r="27" spans="1:14">
      <c r="A27" s="7" t="s">
        <v>19</v>
      </c>
      <c r="B27" s="30"/>
      <c r="C27" s="30">
        <v>15.454324698277064</v>
      </c>
      <c r="D27" s="30">
        <v>12.435132186858317</v>
      </c>
      <c r="E27" s="30">
        <v>13.086050238255389</v>
      </c>
      <c r="F27" s="30">
        <v>11.961406777491652</v>
      </c>
      <c r="G27" s="30">
        <v>11.517923522012861</v>
      </c>
      <c r="H27" s="30">
        <v>12.268990770868147</v>
      </c>
      <c r="I27" s="30">
        <v>12.142003174463031</v>
      </c>
      <c r="J27" s="30">
        <v>12.636261205479018</v>
      </c>
      <c r="K27" s="30">
        <v>11.267596996112227</v>
      </c>
      <c r="L27" s="30">
        <v>9.8893548431385572</v>
      </c>
      <c r="M27" s="30">
        <v>10.521970710517522</v>
      </c>
      <c r="N27" s="49"/>
    </row>
    <row r="28" spans="1:14">
      <c r="A28" s="7" t="s">
        <v>20</v>
      </c>
      <c r="B28" s="30"/>
      <c r="C28" s="30">
        <v>18.74720498109096</v>
      </c>
      <c r="D28" s="30">
        <v>17.115356452584209</v>
      </c>
      <c r="E28" s="30">
        <v>17.615559245770051</v>
      </c>
      <c r="F28" s="30">
        <v>16.882967116087197</v>
      </c>
      <c r="G28" s="30">
        <v>18.051980462069974</v>
      </c>
      <c r="H28" s="30">
        <v>19.576878496793302</v>
      </c>
      <c r="I28" s="30">
        <v>21.011777756921791</v>
      </c>
      <c r="J28" s="30">
        <v>20.780687389003706</v>
      </c>
      <c r="K28" s="30">
        <v>19.654657247790787</v>
      </c>
      <c r="L28" s="30">
        <v>19.471936016791609</v>
      </c>
      <c r="M28" s="30">
        <v>19.636736438943885</v>
      </c>
      <c r="N28" s="49"/>
    </row>
    <row r="29" spans="1:14">
      <c r="A29" s="7" t="s">
        <v>21</v>
      </c>
      <c r="B29" s="30"/>
      <c r="C29" s="30">
        <v>18.569213634720054</v>
      </c>
      <c r="D29" s="30">
        <v>17.677112453923201</v>
      </c>
      <c r="E29" s="30">
        <v>18.025206173357475</v>
      </c>
      <c r="F29" s="30">
        <v>16.945613081505368</v>
      </c>
      <c r="G29" s="30">
        <v>16.836490364126313</v>
      </c>
      <c r="H29" s="30">
        <v>17.230240860266086</v>
      </c>
      <c r="I29" s="30">
        <v>18.104223222540952</v>
      </c>
      <c r="J29" s="30">
        <v>17.505526403740696</v>
      </c>
      <c r="K29" s="30">
        <v>15.544809056519815</v>
      </c>
      <c r="L29" s="30">
        <v>14.890611915027685</v>
      </c>
      <c r="M29" s="30">
        <v>15.05149218979906</v>
      </c>
      <c r="N29" s="49"/>
    </row>
    <row r="30" spans="1:14" s="51" customFormat="1">
      <c r="A30" s="52" t="s">
        <v>0</v>
      </c>
      <c r="B30" s="60"/>
      <c r="C30" s="60">
        <v>17.640556890267476</v>
      </c>
      <c r="D30" s="60">
        <v>15.951708156895275</v>
      </c>
      <c r="E30" s="60">
        <v>16.430499969638589</v>
      </c>
      <c r="F30" s="60">
        <v>15.352951585983417</v>
      </c>
      <c r="G30" s="60">
        <v>15.774191221729916</v>
      </c>
      <c r="H30" s="60">
        <v>16.743348631499249</v>
      </c>
      <c r="I30" s="60">
        <v>16.833376538376584</v>
      </c>
      <c r="J30" s="60">
        <v>16.887101850921603</v>
      </c>
      <c r="K30" s="60">
        <v>15.81315235533134</v>
      </c>
      <c r="L30" s="60">
        <v>14.903332040576329</v>
      </c>
      <c r="M30" s="60">
        <v>15.183178480226928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sheetPr codeName="Feuil4"/>
  <dimension ref="A1:BC30"/>
  <sheetViews>
    <sheetView workbookViewId="0"/>
  </sheetViews>
  <sheetFormatPr baseColWidth="10" defaultColWidth="4.7109375" defaultRowHeight="12"/>
  <cols>
    <col min="1" max="1" width="29.140625" style="1" customWidth="1"/>
    <col min="2" max="38" width="5.42578125" style="1" bestFit="1" customWidth="1"/>
    <col min="39" max="48" width="5.42578125" style="4" bestFit="1" customWidth="1"/>
    <col min="49" max="50" width="5.4257812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24</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5"/>
      <c r="B7" s="6">
        <v>1966</v>
      </c>
      <c r="C7" s="6">
        <v>1967</v>
      </c>
      <c r="D7" s="6">
        <v>1968</v>
      </c>
      <c r="E7" s="6">
        <v>1969</v>
      </c>
      <c r="F7" s="6">
        <v>1970</v>
      </c>
      <c r="G7" s="6">
        <v>1971</v>
      </c>
      <c r="H7" s="6">
        <v>1972</v>
      </c>
      <c r="I7" s="6">
        <v>1973</v>
      </c>
      <c r="J7" s="6">
        <v>1974</v>
      </c>
      <c r="K7" s="6">
        <v>1975</v>
      </c>
      <c r="L7" s="6">
        <v>1976</v>
      </c>
      <c r="M7" s="6">
        <v>1977</v>
      </c>
      <c r="N7" s="6">
        <v>1978</v>
      </c>
      <c r="O7" s="6">
        <v>1979</v>
      </c>
      <c r="P7" s="6">
        <v>1980</v>
      </c>
      <c r="Q7" s="6">
        <v>1981</v>
      </c>
      <c r="R7" s="6">
        <v>1982</v>
      </c>
      <c r="S7" s="6">
        <v>1983</v>
      </c>
      <c r="T7" s="6">
        <v>1984</v>
      </c>
      <c r="U7" s="6">
        <v>1985</v>
      </c>
      <c r="V7" s="6">
        <v>1986</v>
      </c>
      <c r="W7" s="6">
        <v>1987</v>
      </c>
      <c r="X7" s="6">
        <v>1988</v>
      </c>
      <c r="Y7" s="6">
        <v>1989</v>
      </c>
      <c r="Z7" s="6">
        <v>1990</v>
      </c>
      <c r="AA7" s="6">
        <v>1991</v>
      </c>
      <c r="AB7" s="6">
        <v>1992</v>
      </c>
      <c r="AC7" s="6">
        <v>1993</v>
      </c>
      <c r="AD7" s="6">
        <v>1994</v>
      </c>
      <c r="AE7" s="6">
        <v>1995</v>
      </c>
      <c r="AF7" s="6">
        <v>1996</v>
      </c>
      <c r="AG7" s="6">
        <v>1997</v>
      </c>
      <c r="AH7" s="6">
        <v>1998</v>
      </c>
      <c r="AI7" s="6">
        <v>1999</v>
      </c>
      <c r="AJ7" s="6">
        <v>2000</v>
      </c>
      <c r="AK7" s="6">
        <v>2001</v>
      </c>
      <c r="AL7" s="6">
        <v>2002</v>
      </c>
      <c r="AM7" s="6">
        <v>2003</v>
      </c>
      <c r="AN7" s="6">
        <v>2004</v>
      </c>
      <c r="AO7" s="6">
        <v>2005</v>
      </c>
      <c r="AP7" s="6">
        <v>2006</v>
      </c>
      <c r="AQ7" s="6">
        <v>2007</v>
      </c>
      <c r="AR7" s="6">
        <v>2008</v>
      </c>
      <c r="AS7" s="6">
        <v>2009</v>
      </c>
      <c r="AT7" s="6">
        <v>2010</v>
      </c>
      <c r="AU7" s="6">
        <v>2011</v>
      </c>
      <c r="AV7" s="6">
        <v>2012</v>
      </c>
      <c r="AW7" s="6">
        <v>2013</v>
      </c>
      <c r="AX7" s="6">
        <v>2014</v>
      </c>
    </row>
    <row r="8" spans="1:55">
      <c r="A8" s="7" t="s">
        <v>1</v>
      </c>
      <c r="B8" s="8">
        <v>161</v>
      </c>
      <c r="C8" s="8">
        <v>152</v>
      </c>
      <c r="D8" s="8">
        <v>142</v>
      </c>
      <c r="E8" s="8">
        <v>138</v>
      </c>
      <c r="F8" s="8">
        <v>119</v>
      </c>
      <c r="G8" s="8">
        <v>109</v>
      </c>
      <c r="H8" s="8">
        <v>99</v>
      </c>
      <c r="I8" s="8">
        <v>106</v>
      </c>
      <c r="J8" s="8">
        <v>103</v>
      </c>
      <c r="K8" s="8">
        <v>102</v>
      </c>
      <c r="L8" s="8">
        <v>105</v>
      </c>
      <c r="M8" s="8">
        <v>96</v>
      </c>
      <c r="N8" s="8">
        <v>97</v>
      </c>
      <c r="O8" s="8">
        <v>96</v>
      </c>
      <c r="P8" s="8">
        <v>93</v>
      </c>
      <c r="Q8" s="8">
        <v>93</v>
      </c>
      <c r="R8" s="8">
        <v>88</v>
      </c>
      <c r="S8" s="8">
        <v>92</v>
      </c>
      <c r="T8" s="8">
        <v>100</v>
      </c>
      <c r="U8" s="8">
        <v>104</v>
      </c>
      <c r="V8" s="8">
        <v>105</v>
      </c>
      <c r="W8" s="8">
        <v>96</v>
      </c>
      <c r="X8" s="8">
        <v>93</v>
      </c>
      <c r="Y8" s="8">
        <v>90</v>
      </c>
      <c r="Z8" s="8">
        <v>86</v>
      </c>
      <c r="AA8" s="8">
        <v>82</v>
      </c>
      <c r="AB8" s="8">
        <v>85</v>
      </c>
      <c r="AC8" s="8">
        <v>80</v>
      </c>
      <c r="AD8" s="8">
        <v>84</v>
      </c>
      <c r="AE8" s="8">
        <v>88</v>
      </c>
      <c r="AF8" s="8">
        <v>88</v>
      </c>
      <c r="AG8" s="8">
        <v>88</v>
      </c>
      <c r="AH8" s="8">
        <v>84</v>
      </c>
      <c r="AI8" s="8">
        <v>117</v>
      </c>
      <c r="AJ8" s="8">
        <v>134</v>
      </c>
      <c r="AK8" s="8">
        <v>127</v>
      </c>
      <c r="AL8" s="8">
        <v>127</v>
      </c>
      <c r="AM8" s="8">
        <v>119</v>
      </c>
      <c r="AN8" s="8">
        <v>112</v>
      </c>
      <c r="AO8" s="8">
        <v>112</v>
      </c>
      <c r="AP8" s="8">
        <v>124</v>
      </c>
      <c r="AQ8" s="8">
        <v>131</v>
      </c>
      <c r="AR8" s="8">
        <v>131</v>
      </c>
      <c r="AS8" s="8">
        <v>133</v>
      </c>
      <c r="AT8" s="8">
        <v>131</v>
      </c>
      <c r="AU8" s="8">
        <v>140</v>
      </c>
      <c r="AV8" s="8">
        <v>139</v>
      </c>
      <c r="AW8" s="8">
        <v>143</v>
      </c>
      <c r="AX8" s="8">
        <v>145</v>
      </c>
    </row>
    <row r="9" spans="1:55">
      <c r="A9" s="7" t="s">
        <v>2</v>
      </c>
      <c r="B9" s="8">
        <v>289</v>
      </c>
      <c r="C9" s="8">
        <v>279</v>
      </c>
      <c r="D9" s="8">
        <v>262</v>
      </c>
      <c r="E9" s="8">
        <v>248</v>
      </c>
      <c r="F9" s="8">
        <v>243</v>
      </c>
      <c r="G9" s="8">
        <v>239</v>
      </c>
      <c r="H9" s="8">
        <v>238</v>
      </c>
      <c r="I9" s="8">
        <v>243</v>
      </c>
      <c r="J9" s="8">
        <v>235</v>
      </c>
      <c r="K9" s="8">
        <v>225</v>
      </c>
      <c r="L9" s="8">
        <v>226</v>
      </c>
      <c r="M9" s="8">
        <v>228</v>
      </c>
      <c r="N9" s="8">
        <v>226</v>
      </c>
      <c r="O9" s="8">
        <v>232</v>
      </c>
      <c r="P9" s="8">
        <v>235</v>
      </c>
      <c r="Q9" s="8">
        <v>243</v>
      </c>
      <c r="R9" s="8">
        <v>262</v>
      </c>
      <c r="S9" s="8">
        <v>276</v>
      </c>
      <c r="T9" s="8">
        <v>301</v>
      </c>
      <c r="U9" s="8">
        <v>300</v>
      </c>
      <c r="V9" s="8">
        <v>315</v>
      </c>
      <c r="W9" s="8">
        <v>307</v>
      </c>
      <c r="X9" s="8">
        <v>285</v>
      </c>
      <c r="Y9" s="8">
        <v>273</v>
      </c>
      <c r="Z9" s="8">
        <v>264</v>
      </c>
      <c r="AA9" s="8">
        <v>265</v>
      </c>
      <c r="AB9" s="8">
        <v>245</v>
      </c>
      <c r="AC9" s="8">
        <v>235</v>
      </c>
      <c r="AD9" s="8">
        <v>234</v>
      </c>
      <c r="AE9" s="8">
        <v>235</v>
      </c>
      <c r="AF9" s="8">
        <v>245</v>
      </c>
      <c r="AG9" s="8">
        <v>265</v>
      </c>
      <c r="AH9" s="8">
        <v>274</v>
      </c>
      <c r="AI9" s="8">
        <v>298</v>
      </c>
      <c r="AJ9" s="8">
        <v>299</v>
      </c>
      <c r="AK9" s="8">
        <v>313</v>
      </c>
      <c r="AL9" s="8">
        <v>316</v>
      </c>
      <c r="AM9" s="8">
        <v>319</v>
      </c>
      <c r="AN9" s="8">
        <v>319</v>
      </c>
      <c r="AO9" s="8">
        <v>329</v>
      </c>
      <c r="AP9" s="8">
        <v>314</v>
      </c>
      <c r="AQ9" s="8">
        <v>310</v>
      </c>
      <c r="AR9" s="8">
        <v>309</v>
      </c>
      <c r="AS9" s="8">
        <v>311</v>
      </c>
      <c r="AT9" s="8">
        <v>327</v>
      </c>
      <c r="AU9" s="8">
        <v>323</v>
      </c>
      <c r="AV9" s="8">
        <v>329</v>
      </c>
      <c r="AW9" s="8">
        <v>330</v>
      </c>
      <c r="AX9" s="8">
        <v>339</v>
      </c>
    </row>
    <row r="10" spans="1:55">
      <c r="A10" s="7" t="s">
        <v>3</v>
      </c>
      <c r="B10" s="8">
        <v>112</v>
      </c>
      <c r="C10" s="8">
        <v>107</v>
      </c>
      <c r="D10" s="8">
        <v>108</v>
      </c>
      <c r="E10" s="8">
        <v>105</v>
      </c>
      <c r="F10" s="8">
        <v>99</v>
      </c>
      <c r="G10" s="8">
        <v>99</v>
      </c>
      <c r="H10" s="8">
        <v>95</v>
      </c>
      <c r="I10" s="8">
        <v>98</v>
      </c>
      <c r="J10" s="8">
        <v>97</v>
      </c>
      <c r="K10" s="8">
        <v>97</v>
      </c>
      <c r="L10" s="8">
        <v>100</v>
      </c>
      <c r="M10" s="8">
        <v>99</v>
      </c>
      <c r="N10" s="8">
        <v>97</v>
      </c>
      <c r="O10" s="8">
        <v>97</v>
      </c>
      <c r="P10" s="8">
        <v>109</v>
      </c>
      <c r="Q10" s="8">
        <v>125</v>
      </c>
      <c r="R10" s="8">
        <v>131</v>
      </c>
      <c r="S10" s="8">
        <v>130</v>
      </c>
      <c r="T10" s="8">
        <v>141</v>
      </c>
      <c r="U10" s="8">
        <v>142</v>
      </c>
      <c r="V10" s="8">
        <v>144</v>
      </c>
      <c r="W10" s="8">
        <v>131</v>
      </c>
      <c r="X10" s="8">
        <v>125</v>
      </c>
      <c r="Y10" s="8">
        <v>118</v>
      </c>
      <c r="Z10" s="8">
        <v>108</v>
      </c>
      <c r="AA10" s="8">
        <v>107</v>
      </c>
      <c r="AB10" s="8">
        <v>100</v>
      </c>
      <c r="AC10" s="8">
        <v>96</v>
      </c>
      <c r="AD10" s="8">
        <v>95</v>
      </c>
      <c r="AE10" s="8">
        <v>96</v>
      </c>
      <c r="AF10" s="8">
        <v>96</v>
      </c>
      <c r="AG10" s="8">
        <v>96</v>
      </c>
      <c r="AH10" s="8">
        <v>97</v>
      </c>
      <c r="AI10" s="8">
        <v>97</v>
      </c>
      <c r="AJ10" s="8">
        <v>106</v>
      </c>
      <c r="AK10" s="8">
        <v>105</v>
      </c>
      <c r="AL10" s="8">
        <v>106</v>
      </c>
      <c r="AM10" s="8">
        <v>107</v>
      </c>
      <c r="AN10" s="8">
        <v>114</v>
      </c>
      <c r="AO10" s="8">
        <v>105</v>
      </c>
      <c r="AP10" s="8">
        <v>106</v>
      </c>
      <c r="AQ10" s="8">
        <v>107</v>
      </c>
      <c r="AR10" s="8">
        <v>106</v>
      </c>
      <c r="AS10" s="8">
        <v>107</v>
      </c>
      <c r="AT10" s="8">
        <v>103</v>
      </c>
      <c r="AU10" s="8">
        <v>106</v>
      </c>
      <c r="AV10" s="8">
        <v>106</v>
      </c>
      <c r="AW10" s="8">
        <v>114</v>
      </c>
      <c r="AX10" s="8">
        <v>113</v>
      </c>
    </row>
    <row r="11" spans="1:55">
      <c r="A11" s="7" t="s">
        <v>4</v>
      </c>
      <c r="B11" s="8">
        <v>141</v>
      </c>
      <c r="C11" s="8">
        <v>135</v>
      </c>
      <c r="D11" s="8">
        <v>133</v>
      </c>
      <c r="E11" s="8">
        <v>123</v>
      </c>
      <c r="F11" s="8">
        <v>123</v>
      </c>
      <c r="G11" s="8">
        <v>118</v>
      </c>
      <c r="H11" s="8">
        <v>114</v>
      </c>
      <c r="I11" s="8">
        <v>112</v>
      </c>
      <c r="J11" s="8">
        <v>110</v>
      </c>
      <c r="K11" s="8">
        <v>111</v>
      </c>
      <c r="L11" s="8">
        <v>117</v>
      </c>
      <c r="M11" s="8">
        <v>117</v>
      </c>
      <c r="N11" s="8">
        <v>119</v>
      </c>
      <c r="O11" s="8">
        <v>127</v>
      </c>
      <c r="P11" s="8">
        <v>121</v>
      </c>
      <c r="Q11" s="8">
        <v>125</v>
      </c>
      <c r="R11" s="8">
        <v>125</v>
      </c>
      <c r="S11" s="8">
        <v>130</v>
      </c>
      <c r="T11" s="8">
        <v>137</v>
      </c>
      <c r="U11" s="8">
        <v>146</v>
      </c>
      <c r="V11" s="8">
        <v>142</v>
      </c>
      <c r="W11" s="8">
        <v>133</v>
      </c>
      <c r="X11" s="8">
        <v>129</v>
      </c>
      <c r="Y11" s="8">
        <v>128</v>
      </c>
      <c r="Z11" s="8">
        <v>126</v>
      </c>
      <c r="AA11" s="8">
        <v>123</v>
      </c>
      <c r="AB11" s="8">
        <v>117</v>
      </c>
      <c r="AC11" s="8">
        <v>116</v>
      </c>
      <c r="AD11" s="8">
        <v>117</v>
      </c>
      <c r="AE11" s="8">
        <v>119</v>
      </c>
      <c r="AF11" s="8">
        <v>120</v>
      </c>
      <c r="AG11" s="8">
        <v>123</v>
      </c>
      <c r="AH11" s="8">
        <v>134</v>
      </c>
      <c r="AI11" s="8">
        <v>134</v>
      </c>
      <c r="AJ11" s="8">
        <v>135</v>
      </c>
      <c r="AK11" s="8">
        <v>133</v>
      </c>
      <c r="AL11" s="8">
        <v>130</v>
      </c>
      <c r="AM11" s="8">
        <v>142</v>
      </c>
      <c r="AN11" s="8">
        <v>143</v>
      </c>
      <c r="AO11" s="8">
        <v>130</v>
      </c>
      <c r="AP11" s="8">
        <v>131</v>
      </c>
      <c r="AQ11" s="8">
        <v>130</v>
      </c>
      <c r="AR11" s="8">
        <v>130</v>
      </c>
      <c r="AS11" s="8">
        <v>136</v>
      </c>
      <c r="AT11" s="8">
        <v>134</v>
      </c>
      <c r="AU11" s="8">
        <v>134</v>
      </c>
      <c r="AV11" s="8">
        <v>134</v>
      </c>
      <c r="AW11" s="8">
        <v>136</v>
      </c>
      <c r="AX11" s="8">
        <v>136</v>
      </c>
    </row>
    <row r="12" spans="1:55">
      <c r="A12" s="7" t="s">
        <v>5</v>
      </c>
      <c r="B12" s="8">
        <v>133</v>
      </c>
      <c r="C12" s="8">
        <v>129</v>
      </c>
      <c r="D12" s="8">
        <v>126</v>
      </c>
      <c r="E12" s="8">
        <v>119</v>
      </c>
      <c r="F12" s="8">
        <v>118</v>
      </c>
      <c r="G12" s="8">
        <v>116</v>
      </c>
      <c r="H12" s="8">
        <v>117</v>
      </c>
      <c r="I12" s="8">
        <v>116</v>
      </c>
      <c r="J12" s="8">
        <v>118</v>
      </c>
      <c r="K12" s="8">
        <v>120</v>
      </c>
      <c r="L12" s="8">
        <v>125</v>
      </c>
      <c r="M12" s="8">
        <v>118</v>
      </c>
      <c r="N12" s="8">
        <v>118</v>
      </c>
      <c r="O12" s="8">
        <v>117</v>
      </c>
      <c r="P12" s="8">
        <v>117</v>
      </c>
      <c r="Q12" s="8">
        <v>139</v>
      </c>
      <c r="R12" s="8">
        <v>143</v>
      </c>
      <c r="S12" s="8">
        <v>151</v>
      </c>
      <c r="T12" s="8">
        <v>154</v>
      </c>
      <c r="U12" s="8">
        <v>159</v>
      </c>
      <c r="V12" s="8">
        <v>155</v>
      </c>
      <c r="W12" s="8">
        <v>149</v>
      </c>
      <c r="X12" s="8">
        <v>139</v>
      </c>
      <c r="Y12" s="8">
        <v>133</v>
      </c>
      <c r="Z12" s="8">
        <v>131</v>
      </c>
      <c r="AA12" s="8">
        <v>125</v>
      </c>
      <c r="AB12" s="8">
        <v>124</v>
      </c>
      <c r="AC12" s="8">
        <v>123</v>
      </c>
      <c r="AD12" s="8">
        <v>123</v>
      </c>
      <c r="AE12" s="8">
        <v>130</v>
      </c>
      <c r="AF12" s="8">
        <v>131</v>
      </c>
      <c r="AG12" s="8">
        <v>133</v>
      </c>
      <c r="AH12" s="8">
        <v>134</v>
      </c>
      <c r="AI12" s="8">
        <v>151</v>
      </c>
      <c r="AJ12" s="8">
        <v>150</v>
      </c>
      <c r="AK12" s="8">
        <v>148</v>
      </c>
      <c r="AL12" s="8">
        <v>148</v>
      </c>
      <c r="AM12" s="8">
        <v>139</v>
      </c>
      <c r="AN12" s="8">
        <v>138</v>
      </c>
      <c r="AO12" s="8">
        <v>139</v>
      </c>
      <c r="AP12" s="8">
        <v>137</v>
      </c>
      <c r="AQ12" s="8">
        <v>143</v>
      </c>
      <c r="AR12" s="8">
        <v>146</v>
      </c>
      <c r="AS12" s="8">
        <v>146</v>
      </c>
      <c r="AT12" s="8">
        <v>143</v>
      </c>
      <c r="AU12" s="8">
        <v>143</v>
      </c>
      <c r="AV12" s="8">
        <v>140</v>
      </c>
      <c r="AW12" s="8">
        <v>148</v>
      </c>
      <c r="AX12" s="8">
        <v>141</v>
      </c>
    </row>
    <row r="13" spans="1:55">
      <c r="A13" s="7" t="s">
        <v>6</v>
      </c>
      <c r="B13" s="8">
        <v>215</v>
      </c>
      <c r="C13" s="8">
        <v>214</v>
      </c>
      <c r="D13" s="8">
        <v>206</v>
      </c>
      <c r="E13" s="8">
        <v>205</v>
      </c>
      <c r="F13" s="8">
        <v>205</v>
      </c>
      <c r="G13" s="8">
        <v>192</v>
      </c>
      <c r="H13" s="8">
        <v>190</v>
      </c>
      <c r="I13" s="8">
        <v>190</v>
      </c>
      <c r="J13" s="8">
        <v>190</v>
      </c>
      <c r="K13" s="8">
        <v>192</v>
      </c>
      <c r="L13" s="8">
        <v>189</v>
      </c>
      <c r="M13" s="8">
        <v>189</v>
      </c>
      <c r="N13" s="8">
        <v>194</v>
      </c>
      <c r="O13" s="8">
        <v>201</v>
      </c>
      <c r="P13" s="8">
        <v>200</v>
      </c>
      <c r="Q13" s="8">
        <v>206</v>
      </c>
      <c r="R13" s="8">
        <v>226</v>
      </c>
      <c r="S13" s="8">
        <v>233</v>
      </c>
      <c r="T13" s="8">
        <v>247</v>
      </c>
      <c r="U13" s="8">
        <v>248</v>
      </c>
      <c r="V13" s="8">
        <v>250</v>
      </c>
      <c r="W13" s="8">
        <v>240</v>
      </c>
      <c r="X13" s="8">
        <v>241</v>
      </c>
      <c r="Y13" s="8">
        <v>236</v>
      </c>
      <c r="Z13" s="8">
        <v>231</v>
      </c>
      <c r="AA13" s="8">
        <v>231</v>
      </c>
      <c r="AB13" s="8">
        <v>221</v>
      </c>
      <c r="AC13" s="8">
        <v>219</v>
      </c>
      <c r="AD13" s="8">
        <v>224</v>
      </c>
      <c r="AE13" s="8">
        <v>225</v>
      </c>
      <c r="AF13" s="8">
        <v>230</v>
      </c>
      <c r="AG13" s="8">
        <v>227</v>
      </c>
      <c r="AH13" s="8">
        <v>225</v>
      </c>
      <c r="AI13" s="8">
        <v>252</v>
      </c>
      <c r="AJ13" s="8">
        <v>248</v>
      </c>
      <c r="AK13" s="8">
        <v>247</v>
      </c>
      <c r="AL13" s="8">
        <v>232</v>
      </c>
      <c r="AM13" s="8">
        <v>244</v>
      </c>
      <c r="AN13" s="8">
        <v>253</v>
      </c>
      <c r="AO13" s="8">
        <v>279</v>
      </c>
      <c r="AP13" s="8">
        <v>275</v>
      </c>
      <c r="AQ13" s="8">
        <v>276</v>
      </c>
      <c r="AR13" s="8">
        <v>291</v>
      </c>
      <c r="AS13" s="8">
        <v>289</v>
      </c>
      <c r="AT13" s="8">
        <v>287</v>
      </c>
      <c r="AU13" s="8">
        <v>291</v>
      </c>
      <c r="AV13" s="8">
        <v>294</v>
      </c>
      <c r="AW13" s="8">
        <v>293</v>
      </c>
      <c r="AX13" s="8">
        <v>294</v>
      </c>
    </row>
    <row r="14" spans="1:55">
      <c r="A14" s="7" t="s">
        <v>7</v>
      </c>
      <c r="B14" s="8">
        <v>166</v>
      </c>
      <c r="C14" s="8">
        <v>153</v>
      </c>
      <c r="D14" s="8">
        <v>152</v>
      </c>
      <c r="E14" s="8">
        <v>147</v>
      </c>
      <c r="F14" s="8">
        <v>136</v>
      </c>
      <c r="G14" s="8">
        <v>133</v>
      </c>
      <c r="H14" s="8">
        <v>132</v>
      </c>
      <c r="I14" s="8">
        <v>131</v>
      </c>
      <c r="J14" s="8">
        <v>127</v>
      </c>
      <c r="K14" s="8">
        <v>128</v>
      </c>
      <c r="L14" s="8">
        <v>126</v>
      </c>
      <c r="M14" s="8">
        <v>137</v>
      </c>
      <c r="N14" s="8">
        <v>144</v>
      </c>
      <c r="O14" s="8">
        <v>142</v>
      </c>
      <c r="P14" s="8">
        <v>151</v>
      </c>
      <c r="Q14" s="8">
        <v>150</v>
      </c>
      <c r="R14" s="8">
        <v>147</v>
      </c>
      <c r="S14" s="8">
        <v>164</v>
      </c>
      <c r="T14" s="8">
        <v>167</v>
      </c>
      <c r="U14" s="8">
        <v>177</v>
      </c>
      <c r="V14" s="8">
        <v>172</v>
      </c>
      <c r="W14" s="8">
        <v>163</v>
      </c>
      <c r="X14" s="8">
        <v>167</v>
      </c>
      <c r="Y14" s="8">
        <v>160</v>
      </c>
      <c r="Z14" s="8">
        <v>152</v>
      </c>
      <c r="AA14" s="8">
        <v>144</v>
      </c>
      <c r="AB14" s="8">
        <v>136</v>
      </c>
      <c r="AC14" s="8">
        <v>136</v>
      </c>
      <c r="AD14" s="8">
        <v>138</v>
      </c>
      <c r="AE14" s="8">
        <v>141</v>
      </c>
      <c r="AF14" s="8">
        <v>152</v>
      </c>
      <c r="AG14" s="8">
        <v>147</v>
      </c>
      <c r="AH14" s="8">
        <v>163</v>
      </c>
      <c r="AI14" s="8">
        <v>156</v>
      </c>
      <c r="AJ14" s="8">
        <v>169</v>
      </c>
      <c r="AK14" s="8">
        <v>169</v>
      </c>
      <c r="AL14" s="8">
        <v>165</v>
      </c>
      <c r="AM14" s="8">
        <v>171</v>
      </c>
      <c r="AN14" s="8">
        <v>157</v>
      </c>
      <c r="AO14" s="8">
        <v>167</v>
      </c>
      <c r="AP14" s="8">
        <v>167</v>
      </c>
      <c r="AQ14" s="8">
        <v>167</v>
      </c>
      <c r="AR14" s="8">
        <v>196</v>
      </c>
      <c r="AS14" s="8">
        <v>188</v>
      </c>
      <c r="AT14" s="8">
        <v>191</v>
      </c>
      <c r="AU14" s="8">
        <v>192</v>
      </c>
      <c r="AV14" s="8">
        <v>192</v>
      </c>
      <c r="AW14" s="8">
        <v>195</v>
      </c>
      <c r="AX14" s="8">
        <v>193</v>
      </c>
    </row>
    <row r="15" spans="1:55">
      <c r="A15" s="7" t="s">
        <v>8</v>
      </c>
      <c r="B15" s="8">
        <v>104</v>
      </c>
      <c r="C15" s="8">
        <v>101</v>
      </c>
      <c r="D15" s="8">
        <v>95</v>
      </c>
      <c r="E15" s="8">
        <v>92</v>
      </c>
      <c r="F15" s="8">
        <v>86</v>
      </c>
      <c r="G15" s="8">
        <v>84</v>
      </c>
      <c r="H15" s="8">
        <v>85</v>
      </c>
      <c r="I15" s="8">
        <v>88</v>
      </c>
      <c r="J15" s="8">
        <v>89</v>
      </c>
      <c r="K15" s="8">
        <v>84</v>
      </c>
      <c r="L15" s="8">
        <v>85</v>
      </c>
      <c r="M15" s="8">
        <v>82</v>
      </c>
      <c r="N15" s="8">
        <v>83</v>
      </c>
      <c r="O15" s="8">
        <v>88</v>
      </c>
      <c r="P15" s="8">
        <v>88</v>
      </c>
      <c r="Q15" s="8">
        <v>92</v>
      </c>
      <c r="R15" s="8">
        <v>92</v>
      </c>
      <c r="S15" s="8">
        <v>94</v>
      </c>
      <c r="T15" s="8">
        <v>100</v>
      </c>
      <c r="U15" s="8">
        <v>98</v>
      </c>
      <c r="V15" s="8">
        <v>95</v>
      </c>
      <c r="W15" s="8">
        <v>88</v>
      </c>
      <c r="X15" s="8">
        <v>85</v>
      </c>
      <c r="Y15" s="8">
        <v>81</v>
      </c>
      <c r="Z15" s="8">
        <v>80</v>
      </c>
      <c r="AA15" s="8">
        <v>81</v>
      </c>
      <c r="AB15" s="8">
        <v>77</v>
      </c>
      <c r="AC15" s="8">
        <v>70</v>
      </c>
      <c r="AD15" s="8">
        <v>72</v>
      </c>
      <c r="AE15" s="8">
        <v>71</v>
      </c>
      <c r="AF15" s="8">
        <v>71</v>
      </c>
      <c r="AG15" s="8">
        <v>71</v>
      </c>
      <c r="AH15" s="8">
        <v>72</v>
      </c>
      <c r="AI15" s="8">
        <v>72</v>
      </c>
      <c r="AJ15" s="8">
        <v>87</v>
      </c>
      <c r="AK15" s="8">
        <v>89</v>
      </c>
      <c r="AL15" s="8">
        <v>89</v>
      </c>
      <c r="AM15" s="8">
        <v>89</v>
      </c>
      <c r="AN15" s="8">
        <v>104</v>
      </c>
      <c r="AO15" s="8">
        <v>100</v>
      </c>
      <c r="AP15" s="8">
        <v>103</v>
      </c>
      <c r="AQ15" s="8">
        <v>100</v>
      </c>
      <c r="AR15" s="8">
        <v>96</v>
      </c>
      <c r="AS15" s="8">
        <v>99</v>
      </c>
      <c r="AT15" s="8">
        <v>99</v>
      </c>
      <c r="AU15" s="8">
        <v>98</v>
      </c>
      <c r="AV15" s="8">
        <v>106</v>
      </c>
      <c r="AW15" s="8">
        <v>102</v>
      </c>
      <c r="AX15" s="8">
        <v>101</v>
      </c>
    </row>
    <row r="16" spans="1:55">
      <c r="A16" s="7" t="s">
        <v>22</v>
      </c>
      <c r="B16" s="8">
        <v>13</v>
      </c>
      <c r="C16" s="8">
        <v>13</v>
      </c>
      <c r="D16" s="8">
        <v>14</v>
      </c>
      <c r="E16" s="8">
        <v>14</v>
      </c>
      <c r="F16" s="8">
        <v>14</v>
      </c>
      <c r="G16" s="8">
        <v>14</v>
      </c>
      <c r="H16" s="8">
        <v>17</v>
      </c>
      <c r="I16" s="8">
        <v>16</v>
      </c>
      <c r="J16" s="8">
        <v>16</v>
      </c>
      <c r="K16" s="8">
        <v>19</v>
      </c>
      <c r="L16" s="8">
        <v>21</v>
      </c>
      <c r="M16" s="8">
        <v>23</v>
      </c>
      <c r="N16" s="8">
        <v>23</v>
      </c>
      <c r="O16" s="8">
        <v>24</v>
      </c>
      <c r="P16" s="8">
        <v>23</v>
      </c>
      <c r="Q16" s="8">
        <v>28</v>
      </c>
      <c r="R16" s="8">
        <v>32</v>
      </c>
      <c r="S16" s="8">
        <v>36</v>
      </c>
      <c r="T16" s="8">
        <v>36</v>
      </c>
      <c r="U16" s="8">
        <v>37</v>
      </c>
      <c r="V16" s="8">
        <v>39</v>
      </c>
      <c r="W16" s="8">
        <v>39</v>
      </c>
      <c r="X16" s="8">
        <v>36</v>
      </c>
      <c r="Y16" s="8">
        <v>35</v>
      </c>
      <c r="Z16" s="8">
        <v>34</v>
      </c>
      <c r="AA16" s="8">
        <v>35</v>
      </c>
      <c r="AB16" s="8">
        <v>31</v>
      </c>
      <c r="AC16" s="8">
        <v>30</v>
      </c>
      <c r="AD16" s="8">
        <v>29</v>
      </c>
      <c r="AE16" s="8">
        <v>31</v>
      </c>
      <c r="AF16" s="8">
        <v>32</v>
      </c>
      <c r="AG16" s="8">
        <v>34</v>
      </c>
      <c r="AH16" s="8">
        <v>33</v>
      </c>
      <c r="AI16" s="8">
        <v>34</v>
      </c>
      <c r="AJ16" s="8">
        <v>32</v>
      </c>
      <c r="AK16" s="8">
        <v>31</v>
      </c>
      <c r="AL16" s="8">
        <v>32</v>
      </c>
      <c r="AM16" s="8">
        <v>31</v>
      </c>
      <c r="AN16" s="8">
        <v>31</v>
      </c>
      <c r="AO16" s="8">
        <v>28</v>
      </c>
      <c r="AP16" s="8">
        <v>28</v>
      </c>
      <c r="AQ16" s="8">
        <v>29</v>
      </c>
      <c r="AR16" s="8">
        <v>28</v>
      </c>
      <c r="AS16" s="8">
        <v>28</v>
      </c>
      <c r="AT16" s="8">
        <v>29</v>
      </c>
      <c r="AU16" s="8">
        <v>27</v>
      </c>
      <c r="AV16" s="8">
        <v>23</v>
      </c>
      <c r="AW16" s="8">
        <v>22</v>
      </c>
      <c r="AX16" s="8">
        <v>29</v>
      </c>
    </row>
    <row r="17" spans="1:50">
      <c r="A17" s="7" t="s">
        <v>9</v>
      </c>
      <c r="B17" s="8">
        <v>112</v>
      </c>
      <c r="C17" s="8">
        <v>106</v>
      </c>
      <c r="D17" s="8">
        <v>101</v>
      </c>
      <c r="E17" s="8">
        <v>98</v>
      </c>
      <c r="F17" s="8">
        <v>96</v>
      </c>
      <c r="G17" s="8">
        <v>92</v>
      </c>
      <c r="H17" s="8">
        <v>94</v>
      </c>
      <c r="I17" s="8">
        <v>89</v>
      </c>
      <c r="J17" s="8">
        <v>85</v>
      </c>
      <c r="K17" s="8">
        <v>85</v>
      </c>
      <c r="L17" s="8">
        <v>90</v>
      </c>
      <c r="M17" s="8">
        <v>90</v>
      </c>
      <c r="N17" s="8">
        <v>90</v>
      </c>
      <c r="O17" s="8">
        <v>89</v>
      </c>
      <c r="P17" s="8">
        <v>94</v>
      </c>
      <c r="Q17" s="8">
        <v>102</v>
      </c>
      <c r="R17" s="8">
        <v>107</v>
      </c>
      <c r="S17" s="8">
        <v>118</v>
      </c>
      <c r="T17" s="8">
        <v>130</v>
      </c>
      <c r="U17" s="8">
        <v>130</v>
      </c>
      <c r="V17" s="8">
        <v>126</v>
      </c>
      <c r="W17" s="8">
        <v>123</v>
      </c>
      <c r="X17" s="8">
        <v>116</v>
      </c>
      <c r="Y17" s="8">
        <v>114</v>
      </c>
      <c r="Z17" s="8">
        <v>109</v>
      </c>
      <c r="AA17" s="8">
        <v>105</v>
      </c>
      <c r="AB17" s="8">
        <v>95</v>
      </c>
      <c r="AC17" s="8">
        <v>95</v>
      </c>
      <c r="AD17" s="8">
        <v>94</v>
      </c>
      <c r="AE17" s="8">
        <v>93</v>
      </c>
      <c r="AF17" s="8">
        <v>94</v>
      </c>
      <c r="AG17" s="8">
        <v>92</v>
      </c>
      <c r="AH17" s="8">
        <v>94</v>
      </c>
      <c r="AI17" s="8">
        <v>94</v>
      </c>
      <c r="AJ17" s="8">
        <v>104</v>
      </c>
      <c r="AK17" s="8">
        <v>105</v>
      </c>
      <c r="AL17" s="8">
        <v>119</v>
      </c>
      <c r="AM17" s="8">
        <v>111</v>
      </c>
      <c r="AN17" s="8">
        <v>109</v>
      </c>
      <c r="AO17" s="8">
        <v>117</v>
      </c>
      <c r="AP17" s="8">
        <v>112</v>
      </c>
      <c r="AQ17" s="8">
        <v>112</v>
      </c>
      <c r="AR17" s="8">
        <v>113</v>
      </c>
      <c r="AS17" s="8">
        <v>113</v>
      </c>
      <c r="AT17" s="8">
        <v>113</v>
      </c>
      <c r="AU17" s="8">
        <v>114</v>
      </c>
      <c r="AV17" s="8">
        <v>115</v>
      </c>
      <c r="AW17" s="8">
        <v>117</v>
      </c>
      <c r="AX17" s="8">
        <v>121</v>
      </c>
    </row>
    <row r="18" spans="1:50">
      <c r="A18" s="7" t="s">
        <v>10</v>
      </c>
      <c r="B18" s="8">
        <v>130</v>
      </c>
      <c r="C18" s="8">
        <v>129</v>
      </c>
      <c r="D18" s="8">
        <v>128</v>
      </c>
      <c r="E18" s="8">
        <v>120</v>
      </c>
      <c r="F18" s="8">
        <v>110</v>
      </c>
      <c r="G18" s="8">
        <v>111</v>
      </c>
      <c r="H18" s="8">
        <v>106</v>
      </c>
      <c r="I18" s="8">
        <v>101</v>
      </c>
      <c r="J18" s="8">
        <v>100</v>
      </c>
      <c r="K18" s="8">
        <v>100</v>
      </c>
      <c r="L18" s="8">
        <v>102</v>
      </c>
      <c r="M18" s="8">
        <v>114</v>
      </c>
      <c r="N18" s="8">
        <v>110</v>
      </c>
      <c r="O18" s="8">
        <v>117</v>
      </c>
      <c r="P18" s="8">
        <v>110</v>
      </c>
      <c r="Q18" s="8">
        <v>103</v>
      </c>
      <c r="R18" s="8">
        <v>108</v>
      </c>
      <c r="S18" s="8">
        <v>112</v>
      </c>
      <c r="T18" s="8">
        <v>120</v>
      </c>
      <c r="U18" s="8">
        <v>123</v>
      </c>
      <c r="V18" s="8">
        <v>126</v>
      </c>
      <c r="W18" s="8">
        <v>124</v>
      </c>
      <c r="X18" s="8">
        <v>113</v>
      </c>
      <c r="Y18" s="8">
        <v>102</v>
      </c>
      <c r="Z18" s="8">
        <v>104</v>
      </c>
      <c r="AA18" s="8">
        <v>100</v>
      </c>
      <c r="AB18" s="8">
        <v>101</v>
      </c>
      <c r="AC18" s="8">
        <v>100</v>
      </c>
      <c r="AD18" s="8">
        <v>98</v>
      </c>
      <c r="AE18" s="8">
        <v>101</v>
      </c>
      <c r="AF18" s="8">
        <v>102</v>
      </c>
      <c r="AG18" s="8">
        <v>100</v>
      </c>
      <c r="AH18" s="8">
        <v>102</v>
      </c>
      <c r="AI18" s="8">
        <v>129</v>
      </c>
      <c r="AJ18" s="8">
        <v>138</v>
      </c>
      <c r="AK18" s="8">
        <v>141</v>
      </c>
      <c r="AL18" s="8">
        <v>140</v>
      </c>
      <c r="AM18" s="8">
        <v>131</v>
      </c>
      <c r="AN18" s="8">
        <v>132</v>
      </c>
      <c r="AO18" s="8">
        <v>132</v>
      </c>
      <c r="AP18" s="8">
        <v>132</v>
      </c>
      <c r="AQ18" s="8">
        <v>134</v>
      </c>
      <c r="AR18" s="8">
        <v>134</v>
      </c>
      <c r="AS18" s="8">
        <v>161</v>
      </c>
      <c r="AT18" s="8">
        <v>150</v>
      </c>
      <c r="AU18" s="8">
        <v>150</v>
      </c>
      <c r="AV18" s="8">
        <v>146</v>
      </c>
      <c r="AW18" s="8">
        <v>144</v>
      </c>
      <c r="AX18" s="8">
        <v>144</v>
      </c>
    </row>
    <row r="19" spans="1:50">
      <c r="A19" s="7" t="s">
        <v>11</v>
      </c>
      <c r="B19" s="8">
        <v>669</v>
      </c>
      <c r="C19" s="8">
        <v>641</v>
      </c>
      <c r="D19" s="8">
        <v>627</v>
      </c>
      <c r="E19" s="8">
        <v>612</v>
      </c>
      <c r="F19" s="8">
        <v>613</v>
      </c>
      <c r="G19" s="8">
        <v>638</v>
      </c>
      <c r="H19" s="8">
        <v>683</v>
      </c>
      <c r="I19" s="8">
        <v>732</v>
      </c>
      <c r="J19" s="8">
        <v>747</v>
      </c>
      <c r="K19" s="8">
        <v>781</v>
      </c>
      <c r="L19" s="8">
        <v>808</v>
      </c>
      <c r="M19" s="8">
        <v>815</v>
      </c>
      <c r="N19" s="8">
        <v>827</v>
      </c>
      <c r="O19" s="8">
        <v>856</v>
      </c>
      <c r="P19" s="8">
        <v>851</v>
      </c>
      <c r="Q19" s="8">
        <v>888</v>
      </c>
      <c r="R19" s="8">
        <v>892</v>
      </c>
      <c r="S19" s="8">
        <v>913</v>
      </c>
      <c r="T19" s="8">
        <v>923</v>
      </c>
      <c r="U19" s="8">
        <v>911</v>
      </c>
      <c r="V19" s="8">
        <v>895</v>
      </c>
      <c r="W19" s="8">
        <v>877</v>
      </c>
      <c r="X19" s="8">
        <v>857</v>
      </c>
      <c r="Y19" s="8">
        <v>815</v>
      </c>
      <c r="Z19" s="8">
        <v>787</v>
      </c>
      <c r="AA19" s="8">
        <v>773</v>
      </c>
      <c r="AB19" s="8">
        <v>765</v>
      </c>
      <c r="AC19" s="8">
        <v>772</v>
      </c>
      <c r="AD19" s="8">
        <v>774</v>
      </c>
      <c r="AE19" s="8">
        <v>786</v>
      </c>
      <c r="AF19" s="8">
        <v>811</v>
      </c>
      <c r="AG19" s="8">
        <v>835</v>
      </c>
      <c r="AH19" s="8">
        <v>875</v>
      </c>
      <c r="AI19" s="8">
        <v>889</v>
      </c>
      <c r="AJ19" s="8">
        <v>885</v>
      </c>
      <c r="AK19" s="8">
        <v>921</v>
      </c>
      <c r="AL19" s="8">
        <v>959</v>
      </c>
      <c r="AM19" s="8">
        <v>972</v>
      </c>
      <c r="AN19" s="8">
        <v>999</v>
      </c>
      <c r="AO19" s="8">
        <v>995</v>
      </c>
      <c r="AP19" s="8">
        <v>991</v>
      </c>
      <c r="AQ19" s="8">
        <v>988</v>
      </c>
      <c r="AR19" s="8">
        <v>996</v>
      </c>
      <c r="AS19" s="8">
        <v>1005</v>
      </c>
      <c r="AT19" s="8">
        <v>1004</v>
      </c>
      <c r="AU19" s="8">
        <v>1005</v>
      </c>
      <c r="AV19" s="8">
        <v>1015</v>
      </c>
      <c r="AW19" s="8">
        <v>1054</v>
      </c>
      <c r="AX19" s="8">
        <v>1076</v>
      </c>
    </row>
    <row r="20" spans="1:50">
      <c r="A20" s="7" t="s">
        <v>12</v>
      </c>
      <c r="B20" s="8">
        <v>389</v>
      </c>
      <c r="C20" s="8">
        <v>378</v>
      </c>
      <c r="D20" s="8">
        <v>350</v>
      </c>
      <c r="E20" s="8">
        <v>335</v>
      </c>
      <c r="F20" s="8">
        <v>319</v>
      </c>
      <c r="G20" s="8">
        <v>319</v>
      </c>
      <c r="H20" s="8">
        <v>308</v>
      </c>
      <c r="I20" s="8">
        <v>306</v>
      </c>
      <c r="J20" s="8">
        <v>303</v>
      </c>
      <c r="K20" s="8">
        <v>292</v>
      </c>
      <c r="L20" s="8">
        <v>285</v>
      </c>
      <c r="M20" s="8">
        <v>299</v>
      </c>
      <c r="N20" s="8">
        <v>286</v>
      </c>
      <c r="O20" s="8">
        <v>280</v>
      </c>
      <c r="P20" s="8">
        <v>279</v>
      </c>
      <c r="Q20" s="8">
        <v>294</v>
      </c>
      <c r="R20" s="8">
        <v>302</v>
      </c>
      <c r="S20" s="8">
        <v>318</v>
      </c>
      <c r="T20" s="8">
        <v>336</v>
      </c>
      <c r="U20" s="8">
        <v>330</v>
      </c>
      <c r="V20" s="8">
        <v>319</v>
      </c>
      <c r="W20" s="8">
        <v>289</v>
      </c>
      <c r="X20" s="8">
        <v>271</v>
      </c>
      <c r="Y20" s="8">
        <v>247</v>
      </c>
      <c r="Z20" s="8">
        <v>231</v>
      </c>
      <c r="AA20" s="8">
        <v>220</v>
      </c>
      <c r="AB20" s="8">
        <v>190</v>
      </c>
      <c r="AC20" s="8">
        <v>190</v>
      </c>
      <c r="AD20" s="8">
        <v>192</v>
      </c>
      <c r="AE20" s="8">
        <v>192</v>
      </c>
      <c r="AF20" s="8">
        <v>191</v>
      </c>
      <c r="AG20" s="8">
        <v>196</v>
      </c>
      <c r="AH20" s="8">
        <v>218</v>
      </c>
      <c r="AI20" s="8">
        <v>229</v>
      </c>
      <c r="AJ20" s="8">
        <v>240</v>
      </c>
      <c r="AK20" s="8">
        <v>259</v>
      </c>
      <c r="AL20" s="8">
        <v>257</v>
      </c>
      <c r="AM20" s="8">
        <v>253</v>
      </c>
      <c r="AN20" s="8">
        <v>252</v>
      </c>
      <c r="AO20" s="8">
        <v>245</v>
      </c>
      <c r="AP20" s="8">
        <v>241</v>
      </c>
      <c r="AQ20" s="8">
        <v>240</v>
      </c>
      <c r="AR20" s="8">
        <v>244</v>
      </c>
      <c r="AS20" s="8">
        <v>246</v>
      </c>
      <c r="AT20" s="8">
        <v>251</v>
      </c>
      <c r="AU20" s="8">
        <v>242</v>
      </c>
      <c r="AV20" s="8">
        <v>239</v>
      </c>
      <c r="AW20" s="8">
        <v>237</v>
      </c>
      <c r="AX20" s="8">
        <v>234</v>
      </c>
    </row>
    <row r="21" spans="1:50">
      <c r="A21" s="7" t="s">
        <v>13</v>
      </c>
      <c r="B21" s="8">
        <v>58</v>
      </c>
      <c r="C21" s="8">
        <v>55</v>
      </c>
      <c r="D21" s="8">
        <v>49</v>
      </c>
      <c r="E21" s="8">
        <v>44</v>
      </c>
      <c r="F21" s="8">
        <v>40</v>
      </c>
      <c r="G21" s="8">
        <v>40</v>
      </c>
      <c r="H21" s="8">
        <v>40</v>
      </c>
      <c r="I21" s="8">
        <v>43</v>
      </c>
      <c r="J21" s="8">
        <v>42</v>
      </c>
      <c r="K21" s="8">
        <v>39</v>
      </c>
      <c r="L21" s="8">
        <v>40</v>
      </c>
      <c r="M21" s="8">
        <v>41</v>
      </c>
      <c r="N21" s="8">
        <v>45</v>
      </c>
      <c r="O21" s="8">
        <v>45</v>
      </c>
      <c r="P21" s="8">
        <v>50</v>
      </c>
      <c r="Q21" s="8">
        <v>53</v>
      </c>
      <c r="R21" s="8">
        <v>59</v>
      </c>
      <c r="S21" s="8">
        <v>59</v>
      </c>
      <c r="T21" s="8">
        <v>69</v>
      </c>
      <c r="U21" s="8">
        <v>72</v>
      </c>
      <c r="V21" s="8">
        <v>80</v>
      </c>
      <c r="W21" s="8">
        <v>82</v>
      </c>
      <c r="X21" s="8">
        <v>78</v>
      </c>
      <c r="Y21" s="8">
        <v>80</v>
      </c>
      <c r="Z21" s="8">
        <v>71</v>
      </c>
      <c r="AA21" s="8">
        <v>70</v>
      </c>
      <c r="AB21" s="8">
        <v>64</v>
      </c>
      <c r="AC21" s="8">
        <v>63</v>
      </c>
      <c r="AD21" s="8">
        <v>60</v>
      </c>
      <c r="AE21" s="8">
        <v>59</v>
      </c>
      <c r="AF21" s="8">
        <v>62</v>
      </c>
      <c r="AG21" s="8">
        <v>62</v>
      </c>
      <c r="AH21" s="8">
        <v>62</v>
      </c>
      <c r="AI21" s="8">
        <v>62</v>
      </c>
      <c r="AJ21" s="8">
        <v>65</v>
      </c>
      <c r="AK21" s="8">
        <v>68</v>
      </c>
      <c r="AL21" s="8">
        <v>73</v>
      </c>
      <c r="AM21" s="8">
        <v>66</v>
      </c>
      <c r="AN21" s="8">
        <v>66</v>
      </c>
      <c r="AO21" s="8">
        <v>66</v>
      </c>
      <c r="AP21" s="8">
        <v>66</v>
      </c>
      <c r="AQ21" s="8">
        <v>66</v>
      </c>
      <c r="AR21" s="8">
        <v>76</v>
      </c>
      <c r="AS21" s="8">
        <v>76</v>
      </c>
      <c r="AT21" s="8">
        <v>76</v>
      </c>
      <c r="AU21" s="8">
        <v>76</v>
      </c>
      <c r="AV21" s="8">
        <v>76</v>
      </c>
      <c r="AW21" s="8">
        <v>76</v>
      </c>
      <c r="AX21" s="8">
        <v>76</v>
      </c>
    </row>
    <row r="22" spans="1:50">
      <c r="A22" s="7" t="s">
        <v>14</v>
      </c>
      <c r="B22" s="8">
        <v>278</v>
      </c>
      <c r="C22" s="8">
        <v>261</v>
      </c>
      <c r="D22" s="8">
        <v>245</v>
      </c>
      <c r="E22" s="8">
        <v>221</v>
      </c>
      <c r="F22" s="8">
        <v>202</v>
      </c>
      <c r="G22" s="8">
        <v>183</v>
      </c>
      <c r="H22" s="8">
        <v>174</v>
      </c>
      <c r="I22" s="8">
        <v>172</v>
      </c>
      <c r="J22" s="8">
        <v>167</v>
      </c>
      <c r="K22" s="8">
        <v>167</v>
      </c>
      <c r="L22" s="8">
        <v>168</v>
      </c>
      <c r="M22" s="8">
        <v>162</v>
      </c>
      <c r="N22" s="8">
        <v>159</v>
      </c>
      <c r="O22" s="8">
        <v>155</v>
      </c>
      <c r="P22" s="8">
        <v>154</v>
      </c>
      <c r="Q22" s="8">
        <v>166</v>
      </c>
      <c r="R22" s="8">
        <v>169</v>
      </c>
      <c r="S22" s="8">
        <v>176</v>
      </c>
      <c r="T22" s="8">
        <v>192</v>
      </c>
      <c r="U22" s="8">
        <v>201</v>
      </c>
      <c r="V22" s="8">
        <v>193</v>
      </c>
      <c r="W22" s="8">
        <v>182</v>
      </c>
      <c r="X22" s="8">
        <v>171</v>
      </c>
      <c r="Y22" s="8">
        <v>172</v>
      </c>
      <c r="Z22" s="8">
        <v>161</v>
      </c>
      <c r="AA22" s="8">
        <v>158</v>
      </c>
      <c r="AB22" s="8">
        <v>146</v>
      </c>
      <c r="AC22" s="8">
        <v>137</v>
      </c>
      <c r="AD22" s="8">
        <v>137</v>
      </c>
      <c r="AE22" s="8">
        <v>152</v>
      </c>
      <c r="AF22" s="8">
        <v>153</v>
      </c>
      <c r="AG22" s="8">
        <v>164</v>
      </c>
      <c r="AH22" s="8">
        <v>165</v>
      </c>
      <c r="AI22" s="8">
        <v>173</v>
      </c>
      <c r="AJ22" s="8">
        <v>177</v>
      </c>
      <c r="AK22" s="8">
        <v>176</v>
      </c>
      <c r="AL22" s="8">
        <v>173</v>
      </c>
      <c r="AM22" s="8">
        <v>183</v>
      </c>
      <c r="AN22" s="8">
        <v>181</v>
      </c>
      <c r="AO22" s="8">
        <v>193</v>
      </c>
      <c r="AP22" s="8">
        <v>187</v>
      </c>
      <c r="AQ22" s="8">
        <v>185</v>
      </c>
      <c r="AR22" s="8">
        <v>186</v>
      </c>
      <c r="AS22" s="8">
        <v>184</v>
      </c>
      <c r="AT22" s="8">
        <v>185</v>
      </c>
      <c r="AU22" s="8">
        <v>186</v>
      </c>
      <c r="AV22" s="8">
        <v>186</v>
      </c>
      <c r="AW22" s="8">
        <v>187</v>
      </c>
      <c r="AX22" s="8">
        <v>188</v>
      </c>
    </row>
    <row r="23" spans="1:50">
      <c r="A23" s="7" t="s">
        <v>15</v>
      </c>
      <c r="B23" s="8">
        <v>228</v>
      </c>
      <c r="C23" s="8">
        <v>214</v>
      </c>
      <c r="D23" s="8">
        <v>198</v>
      </c>
      <c r="E23" s="8">
        <v>185</v>
      </c>
      <c r="F23" s="8">
        <v>175</v>
      </c>
      <c r="G23" s="8">
        <v>172</v>
      </c>
      <c r="H23" s="8">
        <v>163</v>
      </c>
      <c r="I23" s="8">
        <v>172</v>
      </c>
      <c r="J23" s="8">
        <v>169</v>
      </c>
      <c r="K23" s="8">
        <v>170</v>
      </c>
      <c r="L23" s="8">
        <v>184</v>
      </c>
      <c r="M23" s="8">
        <v>186</v>
      </c>
      <c r="N23" s="8">
        <v>183</v>
      </c>
      <c r="O23" s="8">
        <v>188</v>
      </c>
      <c r="P23" s="8">
        <v>186</v>
      </c>
      <c r="Q23" s="8">
        <v>192</v>
      </c>
      <c r="R23" s="8">
        <v>206</v>
      </c>
      <c r="S23" s="8">
        <v>222</v>
      </c>
      <c r="T23" s="8">
        <v>238</v>
      </c>
      <c r="U23" s="8">
        <v>241</v>
      </c>
      <c r="V23" s="8">
        <v>245</v>
      </c>
      <c r="W23" s="8">
        <v>241</v>
      </c>
      <c r="X23" s="8">
        <v>223</v>
      </c>
      <c r="Y23" s="8">
        <v>212</v>
      </c>
      <c r="Z23" s="8">
        <v>211</v>
      </c>
      <c r="AA23" s="8">
        <v>208</v>
      </c>
      <c r="AB23" s="8">
        <v>203</v>
      </c>
      <c r="AC23" s="8">
        <v>201</v>
      </c>
      <c r="AD23" s="8">
        <v>207</v>
      </c>
      <c r="AE23" s="8">
        <v>204</v>
      </c>
      <c r="AF23" s="8">
        <v>216</v>
      </c>
      <c r="AG23" s="8">
        <v>232</v>
      </c>
      <c r="AH23" s="8">
        <v>232</v>
      </c>
      <c r="AI23" s="8">
        <v>234</v>
      </c>
      <c r="AJ23" s="8">
        <v>233</v>
      </c>
      <c r="AK23" s="8">
        <v>234</v>
      </c>
      <c r="AL23" s="8">
        <v>235</v>
      </c>
      <c r="AM23" s="8">
        <v>246</v>
      </c>
      <c r="AN23" s="8">
        <v>244</v>
      </c>
      <c r="AO23" s="8">
        <v>242</v>
      </c>
      <c r="AP23" s="8">
        <v>245</v>
      </c>
      <c r="AQ23" s="8">
        <v>258</v>
      </c>
      <c r="AR23" s="8">
        <v>258</v>
      </c>
      <c r="AS23" s="8">
        <v>256</v>
      </c>
      <c r="AT23" s="8">
        <v>260</v>
      </c>
      <c r="AU23" s="8">
        <v>262</v>
      </c>
      <c r="AV23" s="8">
        <v>265</v>
      </c>
      <c r="AW23" s="8">
        <v>281</v>
      </c>
      <c r="AX23" s="8">
        <v>284</v>
      </c>
    </row>
    <row r="24" spans="1:50">
      <c r="A24" s="7" t="s">
        <v>16</v>
      </c>
      <c r="B24" s="8">
        <v>415</v>
      </c>
      <c r="C24" s="8">
        <v>361</v>
      </c>
      <c r="D24" s="8">
        <v>318</v>
      </c>
      <c r="E24" s="8">
        <v>292</v>
      </c>
      <c r="F24" s="8">
        <v>273</v>
      </c>
      <c r="G24" s="8">
        <v>255</v>
      </c>
      <c r="H24" s="8">
        <v>254</v>
      </c>
      <c r="I24" s="8">
        <v>250</v>
      </c>
      <c r="J24" s="8">
        <v>245</v>
      </c>
      <c r="K24" s="8">
        <v>244</v>
      </c>
      <c r="L24" s="8">
        <v>254</v>
      </c>
      <c r="M24" s="8">
        <v>233</v>
      </c>
      <c r="N24" s="8">
        <v>231</v>
      </c>
      <c r="O24" s="8">
        <v>232</v>
      </c>
      <c r="P24" s="8">
        <v>227</v>
      </c>
      <c r="Q24" s="8">
        <v>226</v>
      </c>
      <c r="R24" s="8">
        <v>221</v>
      </c>
      <c r="S24" s="8">
        <v>221</v>
      </c>
      <c r="T24" s="8">
        <v>232</v>
      </c>
      <c r="U24" s="8">
        <v>237</v>
      </c>
      <c r="V24" s="8">
        <v>238</v>
      </c>
      <c r="W24" s="8">
        <v>247</v>
      </c>
      <c r="X24" s="8">
        <v>228</v>
      </c>
      <c r="Y24" s="8">
        <v>219</v>
      </c>
      <c r="Z24" s="8">
        <v>195</v>
      </c>
      <c r="AA24" s="8">
        <v>193</v>
      </c>
      <c r="AB24" s="8">
        <v>197</v>
      </c>
      <c r="AC24" s="8">
        <v>192</v>
      </c>
      <c r="AD24" s="8">
        <v>197</v>
      </c>
      <c r="AE24" s="8">
        <v>206</v>
      </c>
      <c r="AF24" s="8">
        <v>245</v>
      </c>
      <c r="AG24" s="8">
        <v>241</v>
      </c>
      <c r="AH24" s="8">
        <v>243</v>
      </c>
      <c r="AI24" s="8">
        <v>273</v>
      </c>
      <c r="AJ24" s="8">
        <v>283</v>
      </c>
      <c r="AK24" s="8">
        <v>268</v>
      </c>
      <c r="AL24" s="8">
        <v>261</v>
      </c>
      <c r="AM24" s="8">
        <v>258</v>
      </c>
      <c r="AN24" s="8">
        <v>264</v>
      </c>
      <c r="AO24" s="8">
        <v>254</v>
      </c>
      <c r="AP24" s="8">
        <v>259</v>
      </c>
      <c r="AQ24" s="8">
        <v>256</v>
      </c>
      <c r="AR24" s="8">
        <v>254</v>
      </c>
      <c r="AS24" s="8">
        <v>263</v>
      </c>
      <c r="AT24" s="8">
        <v>258</v>
      </c>
      <c r="AU24" s="8">
        <v>263</v>
      </c>
      <c r="AV24" s="8">
        <v>263</v>
      </c>
      <c r="AW24" s="8">
        <v>269</v>
      </c>
      <c r="AX24" s="8">
        <v>277</v>
      </c>
    </row>
    <row r="25" spans="1:50">
      <c r="A25" s="7" t="s">
        <v>17</v>
      </c>
      <c r="B25" s="8">
        <v>307</v>
      </c>
      <c r="C25" s="8">
        <v>307</v>
      </c>
      <c r="D25" s="8">
        <v>299</v>
      </c>
      <c r="E25" s="8">
        <v>284</v>
      </c>
      <c r="F25" s="8">
        <v>261</v>
      </c>
      <c r="G25" s="8">
        <v>244</v>
      </c>
      <c r="H25" s="8">
        <v>235</v>
      </c>
      <c r="I25" s="8">
        <v>222</v>
      </c>
      <c r="J25" s="8">
        <v>226</v>
      </c>
      <c r="K25" s="8">
        <v>218</v>
      </c>
      <c r="L25" s="8">
        <v>235</v>
      </c>
      <c r="M25" s="8">
        <v>239</v>
      </c>
      <c r="N25" s="8">
        <v>240</v>
      </c>
      <c r="O25" s="8">
        <v>239</v>
      </c>
      <c r="P25" s="8">
        <v>246</v>
      </c>
      <c r="Q25" s="8">
        <v>243</v>
      </c>
      <c r="R25" s="8">
        <v>247</v>
      </c>
      <c r="S25" s="8">
        <v>255</v>
      </c>
      <c r="T25" s="8">
        <v>269</v>
      </c>
      <c r="U25" s="8">
        <v>272</v>
      </c>
      <c r="V25" s="8">
        <v>269</v>
      </c>
      <c r="W25" s="8">
        <v>266</v>
      </c>
      <c r="X25" s="8">
        <v>255</v>
      </c>
      <c r="Y25" s="8">
        <v>251</v>
      </c>
      <c r="Z25" s="8">
        <v>244</v>
      </c>
      <c r="AA25" s="8">
        <v>240</v>
      </c>
      <c r="AB25" s="8">
        <v>234</v>
      </c>
      <c r="AC25" s="8">
        <v>231</v>
      </c>
      <c r="AD25" s="8">
        <v>231</v>
      </c>
      <c r="AE25" s="8">
        <v>237</v>
      </c>
      <c r="AF25" s="8">
        <v>265</v>
      </c>
      <c r="AG25" s="8">
        <v>266</v>
      </c>
      <c r="AH25" s="8">
        <v>264</v>
      </c>
      <c r="AI25" s="8">
        <v>274</v>
      </c>
      <c r="AJ25" s="8">
        <v>291</v>
      </c>
      <c r="AK25" s="8">
        <v>293</v>
      </c>
      <c r="AL25" s="8">
        <v>295</v>
      </c>
      <c r="AM25" s="8">
        <v>303</v>
      </c>
      <c r="AN25" s="8">
        <v>284</v>
      </c>
      <c r="AO25" s="8">
        <v>282</v>
      </c>
      <c r="AP25" s="8">
        <v>284</v>
      </c>
      <c r="AQ25" s="8">
        <v>293</v>
      </c>
      <c r="AR25" s="8">
        <v>299</v>
      </c>
      <c r="AS25" s="8">
        <v>314</v>
      </c>
      <c r="AT25" s="8">
        <v>310</v>
      </c>
      <c r="AU25" s="8">
        <v>310</v>
      </c>
      <c r="AV25" s="8">
        <v>308</v>
      </c>
      <c r="AW25" s="8">
        <v>308</v>
      </c>
      <c r="AX25" s="8">
        <v>314</v>
      </c>
    </row>
    <row r="26" spans="1:50">
      <c r="A26" s="7" t="s">
        <v>18</v>
      </c>
      <c r="B26" s="8">
        <v>129</v>
      </c>
      <c r="C26" s="8">
        <v>120</v>
      </c>
      <c r="D26" s="8">
        <v>107</v>
      </c>
      <c r="E26" s="8">
        <v>99</v>
      </c>
      <c r="F26" s="8">
        <v>89</v>
      </c>
      <c r="G26" s="8">
        <v>87</v>
      </c>
      <c r="H26" s="8">
        <v>89</v>
      </c>
      <c r="I26" s="8">
        <v>92</v>
      </c>
      <c r="J26" s="8">
        <v>94</v>
      </c>
      <c r="K26" s="8">
        <v>98</v>
      </c>
      <c r="L26" s="8">
        <v>98</v>
      </c>
      <c r="M26" s="8">
        <v>101</v>
      </c>
      <c r="N26" s="8">
        <v>99</v>
      </c>
      <c r="O26" s="8">
        <v>105</v>
      </c>
      <c r="P26" s="8">
        <v>101</v>
      </c>
      <c r="Q26" s="8">
        <v>99</v>
      </c>
      <c r="R26" s="8">
        <v>99</v>
      </c>
      <c r="S26" s="8">
        <v>104</v>
      </c>
      <c r="T26" s="8">
        <v>113</v>
      </c>
      <c r="U26" s="8">
        <v>116</v>
      </c>
      <c r="V26" s="8">
        <v>115</v>
      </c>
      <c r="W26" s="8">
        <v>116</v>
      </c>
      <c r="X26" s="8">
        <v>110</v>
      </c>
      <c r="Y26" s="8">
        <v>106</v>
      </c>
      <c r="Z26" s="8">
        <v>105</v>
      </c>
      <c r="AA26" s="8">
        <v>104</v>
      </c>
      <c r="AB26" s="8">
        <v>103</v>
      </c>
      <c r="AC26" s="8">
        <v>104</v>
      </c>
      <c r="AD26" s="8">
        <v>107</v>
      </c>
      <c r="AE26" s="8">
        <v>105</v>
      </c>
      <c r="AF26" s="8">
        <v>107</v>
      </c>
      <c r="AG26" s="8">
        <v>106</v>
      </c>
      <c r="AH26" s="8">
        <v>108</v>
      </c>
      <c r="AI26" s="8">
        <v>108</v>
      </c>
      <c r="AJ26" s="8">
        <v>108</v>
      </c>
      <c r="AK26" s="8">
        <v>127</v>
      </c>
      <c r="AL26" s="8">
        <v>137</v>
      </c>
      <c r="AM26" s="8">
        <v>133</v>
      </c>
      <c r="AN26" s="8">
        <v>129</v>
      </c>
      <c r="AO26" s="8">
        <v>129</v>
      </c>
      <c r="AP26" s="8">
        <v>127</v>
      </c>
      <c r="AQ26" s="8">
        <v>132</v>
      </c>
      <c r="AR26" s="8">
        <v>133</v>
      </c>
      <c r="AS26" s="8">
        <v>132</v>
      </c>
      <c r="AT26" s="8">
        <v>130</v>
      </c>
      <c r="AU26" s="8">
        <v>130</v>
      </c>
      <c r="AV26" s="8">
        <v>125</v>
      </c>
      <c r="AW26" s="8">
        <v>129</v>
      </c>
      <c r="AX26" s="8">
        <v>134</v>
      </c>
    </row>
    <row r="27" spans="1:50">
      <c r="A27" s="7" t="s">
        <v>19</v>
      </c>
      <c r="B27" s="8">
        <v>178</v>
      </c>
      <c r="C27" s="8">
        <v>174</v>
      </c>
      <c r="D27" s="8">
        <v>168</v>
      </c>
      <c r="E27" s="8">
        <v>167</v>
      </c>
      <c r="F27" s="8">
        <v>162</v>
      </c>
      <c r="G27" s="8">
        <v>157</v>
      </c>
      <c r="H27" s="8">
        <v>150</v>
      </c>
      <c r="I27" s="8">
        <v>152</v>
      </c>
      <c r="J27" s="8">
        <v>151</v>
      </c>
      <c r="K27" s="8">
        <v>156</v>
      </c>
      <c r="L27" s="8">
        <v>151</v>
      </c>
      <c r="M27" s="8">
        <v>165</v>
      </c>
      <c r="N27" s="8">
        <v>162</v>
      </c>
      <c r="O27" s="8">
        <v>157</v>
      </c>
      <c r="P27" s="8">
        <v>164</v>
      </c>
      <c r="Q27" s="8">
        <v>178</v>
      </c>
      <c r="R27" s="8">
        <v>175</v>
      </c>
      <c r="S27" s="8">
        <v>187</v>
      </c>
      <c r="T27" s="8">
        <v>187</v>
      </c>
      <c r="U27" s="8">
        <v>191</v>
      </c>
      <c r="V27" s="8">
        <v>180</v>
      </c>
      <c r="W27" s="8">
        <v>189</v>
      </c>
      <c r="X27" s="8">
        <v>172</v>
      </c>
      <c r="Y27" s="8">
        <v>163</v>
      </c>
      <c r="Z27" s="8">
        <v>159</v>
      </c>
      <c r="AA27" s="8">
        <v>163</v>
      </c>
      <c r="AB27" s="8">
        <v>158</v>
      </c>
      <c r="AC27" s="8">
        <v>155</v>
      </c>
      <c r="AD27" s="8">
        <v>154</v>
      </c>
      <c r="AE27" s="8">
        <v>163</v>
      </c>
      <c r="AF27" s="8">
        <v>173</v>
      </c>
      <c r="AG27" s="8">
        <v>164</v>
      </c>
      <c r="AH27" s="8">
        <v>172</v>
      </c>
      <c r="AI27" s="8">
        <v>170</v>
      </c>
      <c r="AJ27" s="8">
        <v>170</v>
      </c>
      <c r="AK27" s="8">
        <v>169</v>
      </c>
      <c r="AL27" s="8">
        <v>170</v>
      </c>
      <c r="AM27" s="8">
        <v>171</v>
      </c>
      <c r="AN27" s="8">
        <v>162</v>
      </c>
      <c r="AO27" s="8">
        <v>160</v>
      </c>
      <c r="AP27" s="8">
        <v>168</v>
      </c>
      <c r="AQ27" s="8">
        <v>177</v>
      </c>
      <c r="AR27" s="8">
        <v>166</v>
      </c>
      <c r="AS27" s="8">
        <v>164</v>
      </c>
      <c r="AT27" s="8">
        <v>166</v>
      </c>
      <c r="AU27" s="8">
        <v>163</v>
      </c>
      <c r="AV27" s="8">
        <v>173</v>
      </c>
      <c r="AW27" s="8">
        <v>175</v>
      </c>
      <c r="AX27" s="8">
        <v>174</v>
      </c>
    </row>
    <row r="28" spans="1:50">
      <c r="A28" s="7" t="s">
        <v>20</v>
      </c>
      <c r="B28" s="8">
        <v>456</v>
      </c>
      <c r="C28" s="8">
        <v>431</v>
      </c>
      <c r="D28" s="8">
        <v>415</v>
      </c>
      <c r="E28" s="8">
        <v>400</v>
      </c>
      <c r="F28" s="8">
        <v>384</v>
      </c>
      <c r="G28" s="8">
        <v>383</v>
      </c>
      <c r="H28" s="8">
        <v>387</v>
      </c>
      <c r="I28" s="8">
        <v>399</v>
      </c>
      <c r="J28" s="8">
        <v>403</v>
      </c>
      <c r="K28" s="8">
        <v>421</v>
      </c>
      <c r="L28" s="8">
        <v>430</v>
      </c>
      <c r="M28" s="8">
        <v>430</v>
      </c>
      <c r="N28" s="8">
        <v>443</v>
      </c>
      <c r="O28" s="8">
        <v>446</v>
      </c>
      <c r="P28" s="8">
        <v>437</v>
      </c>
      <c r="Q28" s="8">
        <v>451</v>
      </c>
      <c r="R28" s="8">
        <v>466</v>
      </c>
      <c r="S28" s="8">
        <v>496</v>
      </c>
      <c r="T28" s="8">
        <v>533</v>
      </c>
      <c r="U28" s="8">
        <v>534</v>
      </c>
      <c r="V28" s="8">
        <v>535</v>
      </c>
      <c r="W28" s="8">
        <v>522</v>
      </c>
      <c r="X28" s="8">
        <v>491</v>
      </c>
      <c r="Y28" s="8">
        <v>452</v>
      </c>
      <c r="Z28" s="8">
        <v>435</v>
      </c>
      <c r="AA28" s="8">
        <v>413</v>
      </c>
      <c r="AB28" s="8">
        <v>375</v>
      </c>
      <c r="AC28" s="8">
        <v>399</v>
      </c>
      <c r="AD28" s="8">
        <v>389</v>
      </c>
      <c r="AE28" s="8">
        <v>402</v>
      </c>
      <c r="AF28" s="8">
        <v>399</v>
      </c>
      <c r="AG28" s="8">
        <v>437</v>
      </c>
      <c r="AH28" s="8">
        <v>440</v>
      </c>
      <c r="AI28" s="8">
        <v>448</v>
      </c>
      <c r="AJ28" s="8">
        <v>436</v>
      </c>
      <c r="AK28" s="8">
        <v>438</v>
      </c>
      <c r="AL28" s="8">
        <v>437</v>
      </c>
      <c r="AM28" s="8">
        <v>443</v>
      </c>
      <c r="AN28" s="8">
        <v>448</v>
      </c>
      <c r="AO28" s="8">
        <v>442</v>
      </c>
      <c r="AP28" s="8">
        <v>445</v>
      </c>
      <c r="AQ28" s="8">
        <v>437</v>
      </c>
      <c r="AR28" s="8">
        <v>435</v>
      </c>
      <c r="AS28" s="8">
        <v>447</v>
      </c>
      <c r="AT28" s="8">
        <v>450</v>
      </c>
      <c r="AU28" s="8">
        <v>438</v>
      </c>
      <c r="AV28" s="8">
        <v>443</v>
      </c>
      <c r="AW28" s="8">
        <v>459</v>
      </c>
      <c r="AX28" s="8">
        <v>470</v>
      </c>
    </row>
    <row r="29" spans="1:50">
      <c r="A29" s="7" t="s">
        <v>21</v>
      </c>
      <c r="B29" s="8">
        <v>474</v>
      </c>
      <c r="C29" s="8">
        <v>456</v>
      </c>
      <c r="D29" s="8">
        <v>435</v>
      </c>
      <c r="E29" s="8">
        <v>427</v>
      </c>
      <c r="F29" s="8">
        <v>407</v>
      </c>
      <c r="G29" s="8">
        <v>383</v>
      </c>
      <c r="H29" s="8">
        <v>377</v>
      </c>
      <c r="I29" s="8">
        <v>398</v>
      </c>
      <c r="J29" s="8">
        <v>401</v>
      </c>
      <c r="K29" s="8">
        <v>420</v>
      </c>
      <c r="L29" s="8">
        <v>440</v>
      </c>
      <c r="M29" s="8">
        <v>446</v>
      </c>
      <c r="N29" s="8">
        <v>450</v>
      </c>
      <c r="O29" s="8">
        <v>451</v>
      </c>
      <c r="P29" s="8">
        <v>464</v>
      </c>
      <c r="Q29" s="8">
        <v>499</v>
      </c>
      <c r="R29" s="8">
        <v>538</v>
      </c>
      <c r="S29" s="8">
        <v>563</v>
      </c>
      <c r="T29" s="8">
        <v>595</v>
      </c>
      <c r="U29" s="8">
        <v>600</v>
      </c>
      <c r="V29" s="8">
        <v>599</v>
      </c>
      <c r="W29" s="8">
        <v>597</v>
      </c>
      <c r="X29" s="8">
        <v>581</v>
      </c>
      <c r="Y29" s="8">
        <v>574</v>
      </c>
      <c r="Z29" s="8">
        <v>566</v>
      </c>
      <c r="AA29" s="8">
        <v>550</v>
      </c>
      <c r="AB29" s="8">
        <v>530</v>
      </c>
      <c r="AC29" s="8">
        <v>528</v>
      </c>
      <c r="AD29" s="8">
        <v>535</v>
      </c>
      <c r="AE29" s="8">
        <v>541</v>
      </c>
      <c r="AF29" s="8">
        <v>543</v>
      </c>
      <c r="AG29" s="8">
        <v>580</v>
      </c>
      <c r="AH29" s="8">
        <v>583</v>
      </c>
      <c r="AI29" s="8">
        <v>594</v>
      </c>
      <c r="AJ29" s="8">
        <v>627</v>
      </c>
      <c r="AK29" s="8">
        <v>646</v>
      </c>
      <c r="AL29" s="8">
        <v>653</v>
      </c>
      <c r="AM29" s="8">
        <v>651</v>
      </c>
      <c r="AN29" s="8">
        <v>628</v>
      </c>
      <c r="AO29" s="8">
        <v>623</v>
      </c>
      <c r="AP29" s="8">
        <v>639</v>
      </c>
      <c r="AQ29" s="8">
        <v>645</v>
      </c>
      <c r="AR29" s="8">
        <v>663</v>
      </c>
      <c r="AS29" s="8">
        <v>672</v>
      </c>
      <c r="AT29" s="8">
        <v>670</v>
      </c>
      <c r="AU29" s="8">
        <v>674</v>
      </c>
      <c r="AV29" s="8">
        <v>691</v>
      </c>
      <c r="AW29" s="8">
        <v>669</v>
      </c>
      <c r="AX29" s="8">
        <v>664</v>
      </c>
    </row>
    <row r="30" spans="1:50" s="2" customFormat="1">
      <c r="A30" s="9" t="s">
        <v>0</v>
      </c>
      <c r="B30" s="10">
        <f t="shared" ref="B30:AL30" si="0">SUM(B8:B29)</f>
        <v>5157</v>
      </c>
      <c r="C30" s="10">
        <f t="shared" si="0"/>
        <v>4916</v>
      </c>
      <c r="D30" s="10">
        <f t="shared" si="0"/>
        <v>4678</v>
      </c>
      <c r="E30" s="10">
        <f t="shared" si="0"/>
        <v>4475</v>
      </c>
      <c r="F30" s="10">
        <f t="shared" si="0"/>
        <v>4274</v>
      </c>
      <c r="G30" s="10">
        <f t="shared" si="0"/>
        <v>4168</v>
      </c>
      <c r="H30" s="10">
        <f t="shared" si="0"/>
        <v>4147</v>
      </c>
      <c r="I30" s="10">
        <f t="shared" si="0"/>
        <v>4228</v>
      </c>
      <c r="J30" s="10">
        <f t="shared" si="0"/>
        <v>4218</v>
      </c>
      <c r="K30" s="10">
        <f t="shared" si="0"/>
        <v>4269</v>
      </c>
      <c r="L30" s="10">
        <f t="shared" si="0"/>
        <v>4379</v>
      </c>
      <c r="M30" s="10">
        <f t="shared" si="0"/>
        <v>4410</v>
      </c>
      <c r="N30" s="10">
        <f t="shared" si="0"/>
        <v>4426</v>
      </c>
      <c r="O30" s="10">
        <f t="shared" si="0"/>
        <v>4484</v>
      </c>
      <c r="P30" s="10">
        <f t="shared" si="0"/>
        <v>4500</v>
      </c>
      <c r="Q30" s="10">
        <f t="shared" si="0"/>
        <v>4695</v>
      </c>
      <c r="R30" s="10">
        <f t="shared" si="0"/>
        <v>4835</v>
      </c>
      <c r="S30" s="10">
        <f t="shared" si="0"/>
        <v>5050</v>
      </c>
      <c r="T30" s="10">
        <f t="shared" si="0"/>
        <v>5320</v>
      </c>
      <c r="U30" s="10">
        <f t="shared" si="0"/>
        <v>5369</v>
      </c>
      <c r="V30" s="10">
        <f t="shared" si="0"/>
        <v>5337</v>
      </c>
      <c r="W30" s="10">
        <f t="shared" si="0"/>
        <v>5201</v>
      </c>
      <c r="X30" s="10">
        <f t="shared" si="0"/>
        <v>4966</v>
      </c>
      <c r="Y30" s="10">
        <f t="shared" si="0"/>
        <v>4761</v>
      </c>
      <c r="Z30" s="10">
        <f t="shared" si="0"/>
        <v>4590</v>
      </c>
      <c r="AA30" s="10">
        <f t="shared" si="0"/>
        <v>4490</v>
      </c>
      <c r="AB30" s="10">
        <f t="shared" si="0"/>
        <v>4297</v>
      </c>
      <c r="AC30" s="10">
        <f t="shared" si="0"/>
        <v>4272</v>
      </c>
      <c r="AD30" s="10">
        <f t="shared" si="0"/>
        <v>4291</v>
      </c>
      <c r="AE30" s="10">
        <f t="shared" si="0"/>
        <v>4377</v>
      </c>
      <c r="AF30" s="10">
        <f t="shared" si="0"/>
        <v>4526</v>
      </c>
      <c r="AG30" s="10">
        <f t="shared" si="0"/>
        <v>4659</v>
      </c>
      <c r="AH30" s="10">
        <f t="shared" si="0"/>
        <v>4774</v>
      </c>
      <c r="AI30" s="10">
        <f t="shared" si="0"/>
        <v>4988</v>
      </c>
      <c r="AJ30" s="10">
        <f t="shared" si="0"/>
        <v>5117</v>
      </c>
      <c r="AK30" s="10">
        <f t="shared" si="0"/>
        <v>5207</v>
      </c>
      <c r="AL30" s="10">
        <f t="shared" si="0"/>
        <v>5254</v>
      </c>
      <c r="AM30" s="10">
        <f t="shared" ref="AM30:AV30" si="1">SUM(AM8:AM29)</f>
        <v>5282</v>
      </c>
      <c r="AN30" s="10">
        <f t="shared" si="1"/>
        <v>5269</v>
      </c>
      <c r="AO30" s="10">
        <f t="shared" si="1"/>
        <v>5269</v>
      </c>
      <c r="AP30" s="10">
        <f t="shared" si="1"/>
        <v>5281</v>
      </c>
      <c r="AQ30" s="10">
        <f t="shared" si="1"/>
        <v>5316</v>
      </c>
      <c r="AR30" s="10">
        <f t="shared" si="1"/>
        <v>5390</v>
      </c>
      <c r="AS30" s="10">
        <f t="shared" si="1"/>
        <v>5470</v>
      </c>
      <c r="AT30" s="10">
        <f t="shared" si="1"/>
        <v>5467</v>
      </c>
      <c r="AU30" s="10">
        <f t="shared" si="1"/>
        <v>5467</v>
      </c>
      <c r="AV30" s="10">
        <f t="shared" si="1"/>
        <v>5508</v>
      </c>
      <c r="AW30" s="10">
        <f t="shared" ref="AW30:AX30" si="2">SUM(AW8:AW29)</f>
        <v>5588</v>
      </c>
      <c r="AX30" s="10">
        <f t="shared" si="2"/>
        <v>5647</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sheetPr codeName="Feuil5"/>
  <dimension ref="A1:BC30"/>
  <sheetViews>
    <sheetView workbookViewId="0"/>
  </sheetViews>
  <sheetFormatPr baseColWidth="10" defaultColWidth="4.7109375" defaultRowHeight="12"/>
  <cols>
    <col min="1" max="1" width="29.140625" style="1" customWidth="1"/>
    <col min="2" max="38" width="8.85546875" style="1" bestFit="1" customWidth="1"/>
    <col min="39" max="48" width="8.85546875" style="4" bestFit="1" customWidth="1"/>
    <col min="49" max="50" width="8.8554687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32</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22"/>
      <c r="B7" s="23">
        <v>1966</v>
      </c>
      <c r="C7" s="23">
        <v>1967</v>
      </c>
      <c r="D7" s="23">
        <v>1968</v>
      </c>
      <c r="E7" s="23">
        <v>1969</v>
      </c>
      <c r="F7" s="23">
        <v>1970</v>
      </c>
      <c r="G7" s="23">
        <v>1971</v>
      </c>
      <c r="H7" s="23">
        <v>1972</v>
      </c>
      <c r="I7" s="23">
        <v>1973</v>
      </c>
      <c r="J7" s="23">
        <v>1974</v>
      </c>
      <c r="K7" s="23">
        <v>1975</v>
      </c>
      <c r="L7" s="23">
        <v>1976</v>
      </c>
      <c r="M7" s="23">
        <v>1977</v>
      </c>
      <c r="N7" s="23">
        <v>1978</v>
      </c>
      <c r="O7" s="23">
        <v>1979</v>
      </c>
      <c r="P7" s="23">
        <v>1980</v>
      </c>
      <c r="Q7" s="23">
        <v>1981</v>
      </c>
      <c r="R7" s="23">
        <v>1982</v>
      </c>
      <c r="S7" s="23">
        <v>1983</v>
      </c>
      <c r="T7" s="23">
        <v>1984</v>
      </c>
      <c r="U7" s="23">
        <v>1985</v>
      </c>
      <c r="V7" s="23">
        <v>1986</v>
      </c>
      <c r="W7" s="23">
        <v>1987</v>
      </c>
      <c r="X7" s="23">
        <v>1988</v>
      </c>
      <c r="Y7" s="23">
        <v>1989</v>
      </c>
      <c r="Z7" s="23">
        <v>1990</v>
      </c>
      <c r="AA7" s="23">
        <v>1991</v>
      </c>
      <c r="AB7" s="23">
        <v>1992</v>
      </c>
      <c r="AC7" s="23">
        <v>1993</v>
      </c>
      <c r="AD7" s="23">
        <v>1994</v>
      </c>
      <c r="AE7" s="23">
        <v>1995</v>
      </c>
      <c r="AF7" s="23">
        <v>1996</v>
      </c>
      <c r="AG7" s="23">
        <v>1997</v>
      </c>
      <c r="AH7" s="23">
        <v>1998</v>
      </c>
      <c r="AI7" s="23">
        <v>1999</v>
      </c>
      <c r="AJ7" s="23">
        <v>2000</v>
      </c>
      <c r="AK7" s="23">
        <v>2001</v>
      </c>
      <c r="AL7" s="23">
        <v>2002</v>
      </c>
      <c r="AM7" s="23">
        <v>2003</v>
      </c>
      <c r="AN7" s="23">
        <v>2004</v>
      </c>
      <c r="AO7" s="23">
        <v>2005</v>
      </c>
      <c r="AP7" s="23">
        <v>2006</v>
      </c>
      <c r="AQ7" s="23">
        <v>2007</v>
      </c>
      <c r="AR7" s="23">
        <v>2008</v>
      </c>
      <c r="AS7" s="23">
        <v>2009</v>
      </c>
      <c r="AT7" s="23">
        <v>2010</v>
      </c>
      <c r="AU7" s="23">
        <v>2011</v>
      </c>
      <c r="AV7" s="23">
        <v>2012</v>
      </c>
      <c r="AW7" s="23">
        <v>2013</v>
      </c>
      <c r="AX7" s="23">
        <v>2014</v>
      </c>
    </row>
    <row r="8" spans="1:55">
      <c r="A8" s="24" t="s">
        <v>1</v>
      </c>
      <c r="B8" s="25">
        <v>64570</v>
      </c>
      <c r="C8" s="25">
        <v>61717</v>
      </c>
      <c r="D8" s="25">
        <v>61527</v>
      </c>
      <c r="E8" s="25">
        <v>57029</v>
      </c>
      <c r="F8" s="25">
        <v>49773</v>
      </c>
      <c r="G8" s="25">
        <v>45889</v>
      </c>
      <c r="H8" s="25">
        <v>42584</v>
      </c>
      <c r="I8" s="25">
        <v>41397</v>
      </c>
      <c r="J8" s="25">
        <v>39870</v>
      </c>
      <c r="K8" s="25">
        <v>37461</v>
      </c>
      <c r="L8" s="25">
        <v>36420</v>
      </c>
      <c r="M8" s="25">
        <v>33137</v>
      </c>
      <c r="N8" s="25">
        <v>30956</v>
      </c>
      <c r="O8" s="25">
        <v>30022</v>
      </c>
      <c r="P8" s="25">
        <v>28573</v>
      </c>
      <c r="Q8" s="25">
        <v>26551</v>
      </c>
      <c r="R8" s="25">
        <v>24501</v>
      </c>
      <c r="S8" s="25">
        <v>24004</v>
      </c>
      <c r="T8" s="25">
        <v>25163</v>
      </c>
      <c r="U8" s="25">
        <v>25171</v>
      </c>
      <c r="V8" s="25">
        <v>23922</v>
      </c>
      <c r="W8" s="25">
        <v>20781</v>
      </c>
      <c r="X8" s="25">
        <v>19929</v>
      </c>
      <c r="Y8" s="25">
        <v>18664</v>
      </c>
      <c r="Z8" s="25">
        <v>17771</v>
      </c>
      <c r="AA8" s="25">
        <v>16390</v>
      </c>
      <c r="AB8" s="25">
        <v>16713</v>
      </c>
      <c r="AC8" s="25">
        <v>15376</v>
      </c>
      <c r="AD8" s="25">
        <v>15558</v>
      </c>
      <c r="AE8" s="25">
        <v>16478</v>
      </c>
      <c r="AF8" s="25">
        <v>16478</v>
      </c>
      <c r="AG8" s="25">
        <v>16136</v>
      </c>
      <c r="AH8" s="25">
        <v>15606</v>
      </c>
      <c r="AI8" s="25">
        <v>23514</v>
      </c>
      <c r="AJ8" s="25">
        <v>29137</v>
      </c>
      <c r="AK8" s="25">
        <v>27813</v>
      </c>
      <c r="AL8" s="25">
        <v>27813</v>
      </c>
      <c r="AM8" s="25">
        <v>26249</v>
      </c>
      <c r="AN8" s="25">
        <v>24644</v>
      </c>
      <c r="AO8" s="25">
        <v>24236</v>
      </c>
      <c r="AP8" s="25">
        <v>26694</v>
      </c>
      <c r="AQ8" s="25">
        <v>27356</v>
      </c>
      <c r="AR8" s="25">
        <v>27305</v>
      </c>
      <c r="AS8" s="25">
        <v>27717</v>
      </c>
      <c r="AT8" s="25">
        <v>27213</v>
      </c>
      <c r="AU8" s="25">
        <v>28942</v>
      </c>
      <c r="AV8" s="25">
        <v>28862</v>
      </c>
      <c r="AW8" s="25">
        <v>29503</v>
      </c>
      <c r="AX8" s="25">
        <v>29942</v>
      </c>
    </row>
    <row r="9" spans="1:55">
      <c r="A9" s="24" t="s">
        <v>2</v>
      </c>
      <c r="B9" s="25">
        <v>129650</v>
      </c>
      <c r="C9" s="25">
        <v>125523</v>
      </c>
      <c r="D9" s="25">
        <v>118955</v>
      </c>
      <c r="E9" s="25">
        <v>113489</v>
      </c>
      <c r="F9" s="25">
        <v>110569</v>
      </c>
      <c r="G9" s="25">
        <v>107589</v>
      </c>
      <c r="H9" s="25">
        <v>104701</v>
      </c>
      <c r="I9" s="25">
        <v>102282</v>
      </c>
      <c r="J9" s="25">
        <v>99132</v>
      </c>
      <c r="K9" s="25">
        <v>92716</v>
      </c>
      <c r="L9" s="25">
        <v>88111</v>
      </c>
      <c r="M9" s="25">
        <v>86449</v>
      </c>
      <c r="N9" s="25">
        <v>84334</v>
      </c>
      <c r="O9" s="25">
        <v>83832</v>
      </c>
      <c r="P9" s="25">
        <v>81427</v>
      </c>
      <c r="Q9" s="25">
        <v>78882</v>
      </c>
      <c r="R9" s="25">
        <v>76660</v>
      </c>
      <c r="S9" s="25">
        <v>77151</v>
      </c>
      <c r="T9" s="25">
        <v>79346</v>
      </c>
      <c r="U9" s="25">
        <v>75121</v>
      </c>
      <c r="V9" s="25">
        <v>74297</v>
      </c>
      <c r="W9" s="25">
        <v>72519</v>
      </c>
      <c r="X9" s="25">
        <v>66225</v>
      </c>
      <c r="Y9" s="25">
        <v>61211</v>
      </c>
      <c r="Z9" s="25">
        <v>59657</v>
      </c>
      <c r="AA9" s="25">
        <v>59638</v>
      </c>
      <c r="AB9" s="25">
        <v>54185</v>
      </c>
      <c r="AC9" s="25">
        <v>51552</v>
      </c>
      <c r="AD9" s="25">
        <v>51328</v>
      </c>
      <c r="AE9" s="25">
        <v>51235</v>
      </c>
      <c r="AF9" s="25">
        <v>53674</v>
      </c>
      <c r="AG9" s="25">
        <v>56501</v>
      </c>
      <c r="AH9" s="25">
        <v>57126</v>
      </c>
      <c r="AI9" s="25">
        <v>61383</v>
      </c>
      <c r="AJ9" s="25">
        <v>61618</v>
      </c>
      <c r="AK9" s="25">
        <v>64827</v>
      </c>
      <c r="AL9" s="25">
        <v>65706</v>
      </c>
      <c r="AM9" s="25">
        <v>66182</v>
      </c>
      <c r="AN9" s="25">
        <v>65552</v>
      </c>
      <c r="AO9" s="25">
        <v>63914</v>
      </c>
      <c r="AP9" s="25">
        <v>61431</v>
      </c>
      <c r="AQ9" s="25">
        <v>60285</v>
      </c>
      <c r="AR9" s="25">
        <v>59990</v>
      </c>
      <c r="AS9" s="25">
        <v>60197</v>
      </c>
      <c r="AT9" s="25">
        <v>62261</v>
      </c>
      <c r="AU9" s="25">
        <v>61112</v>
      </c>
      <c r="AV9" s="25">
        <v>61791</v>
      </c>
      <c r="AW9" s="25">
        <v>61600</v>
      </c>
      <c r="AX9" s="25">
        <v>62499</v>
      </c>
    </row>
    <row r="10" spans="1:55">
      <c r="A10" s="24" t="s">
        <v>3</v>
      </c>
      <c r="B10" s="25">
        <v>47269</v>
      </c>
      <c r="C10" s="25">
        <v>45254</v>
      </c>
      <c r="D10" s="25">
        <v>46307</v>
      </c>
      <c r="E10" s="25">
        <v>45027</v>
      </c>
      <c r="F10" s="25">
        <v>42457</v>
      </c>
      <c r="G10" s="25">
        <v>41531</v>
      </c>
      <c r="H10" s="25">
        <v>39967</v>
      </c>
      <c r="I10" s="25">
        <v>39502</v>
      </c>
      <c r="J10" s="25">
        <v>38208</v>
      </c>
      <c r="K10" s="25">
        <v>37215</v>
      </c>
      <c r="L10" s="25">
        <v>35834</v>
      </c>
      <c r="M10" s="25">
        <v>35096</v>
      </c>
      <c r="N10" s="25">
        <v>31646</v>
      </c>
      <c r="O10" s="25">
        <v>30650</v>
      </c>
      <c r="P10" s="25">
        <v>31046</v>
      </c>
      <c r="Q10" s="25">
        <v>30664</v>
      </c>
      <c r="R10" s="25">
        <v>31057</v>
      </c>
      <c r="S10" s="25">
        <v>30349</v>
      </c>
      <c r="T10" s="25">
        <v>30496</v>
      </c>
      <c r="U10" s="25">
        <v>30523</v>
      </c>
      <c r="V10" s="25">
        <v>29981</v>
      </c>
      <c r="W10" s="25">
        <v>25886</v>
      </c>
      <c r="X10" s="25">
        <v>23969</v>
      </c>
      <c r="Y10" s="25">
        <v>22294</v>
      </c>
      <c r="Z10" s="25">
        <v>19904</v>
      </c>
      <c r="AA10" s="25">
        <v>19704</v>
      </c>
      <c r="AB10" s="25">
        <v>17526</v>
      </c>
      <c r="AC10" s="25">
        <v>16441</v>
      </c>
      <c r="AD10" s="25">
        <v>16141</v>
      </c>
      <c r="AE10" s="25">
        <v>16546</v>
      </c>
      <c r="AF10" s="25">
        <v>16334</v>
      </c>
      <c r="AG10" s="25">
        <v>16434</v>
      </c>
      <c r="AH10" s="25">
        <v>16558</v>
      </c>
      <c r="AI10" s="25">
        <v>16703</v>
      </c>
      <c r="AJ10" s="25">
        <v>18201</v>
      </c>
      <c r="AK10" s="25">
        <v>17719</v>
      </c>
      <c r="AL10" s="25">
        <v>17719</v>
      </c>
      <c r="AM10" s="25">
        <v>17749</v>
      </c>
      <c r="AN10" s="25">
        <v>18664</v>
      </c>
      <c r="AO10" s="25">
        <v>16026</v>
      </c>
      <c r="AP10" s="25">
        <v>16364</v>
      </c>
      <c r="AQ10" s="25">
        <v>16454</v>
      </c>
      <c r="AR10" s="25">
        <v>15882</v>
      </c>
      <c r="AS10" s="25">
        <v>16384</v>
      </c>
      <c r="AT10" s="25">
        <v>15655</v>
      </c>
      <c r="AU10" s="25">
        <v>15862</v>
      </c>
      <c r="AV10" s="25">
        <v>15887</v>
      </c>
      <c r="AW10" s="25">
        <v>17265</v>
      </c>
      <c r="AX10" s="25">
        <v>17266</v>
      </c>
    </row>
    <row r="11" spans="1:55">
      <c r="A11" s="24" t="s">
        <v>4</v>
      </c>
      <c r="B11" s="25">
        <v>60102</v>
      </c>
      <c r="C11" s="25">
        <v>57821</v>
      </c>
      <c r="D11" s="25">
        <v>56159</v>
      </c>
      <c r="E11" s="25">
        <v>52413</v>
      </c>
      <c r="F11" s="25">
        <v>51998</v>
      </c>
      <c r="G11" s="25">
        <v>49990</v>
      </c>
      <c r="H11" s="25">
        <v>48243</v>
      </c>
      <c r="I11" s="25">
        <v>47352</v>
      </c>
      <c r="J11" s="25">
        <v>46763</v>
      </c>
      <c r="K11" s="25">
        <v>46421</v>
      </c>
      <c r="L11" s="25">
        <v>46612</v>
      </c>
      <c r="M11" s="25">
        <v>45164</v>
      </c>
      <c r="N11" s="25">
        <v>45082</v>
      </c>
      <c r="O11" s="25">
        <v>45466</v>
      </c>
      <c r="P11" s="25">
        <v>42386</v>
      </c>
      <c r="Q11" s="25">
        <v>41158</v>
      </c>
      <c r="R11" s="25">
        <v>39525</v>
      </c>
      <c r="S11" s="25">
        <v>39669</v>
      </c>
      <c r="T11" s="25">
        <v>39255</v>
      </c>
      <c r="U11" s="25">
        <v>39087</v>
      </c>
      <c r="V11" s="25">
        <v>37644</v>
      </c>
      <c r="W11" s="25">
        <v>34464</v>
      </c>
      <c r="X11" s="25">
        <v>32749</v>
      </c>
      <c r="Y11" s="25">
        <v>31696</v>
      </c>
      <c r="Z11" s="25">
        <v>31270</v>
      </c>
      <c r="AA11" s="25">
        <v>30253</v>
      </c>
      <c r="AB11" s="25">
        <v>28252</v>
      </c>
      <c r="AC11" s="25">
        <v>27517</v>
      </c>
      <c r="AD11" s="25">
        <v>27970</v>
      </c>
      <c r="AE11" s="25">
        <v>27986</v>
      </c>
      <c r="AF11" s="25">
        <v>27695</v>
      </c>
      <c r="AG11" s="25">
        <v>28526</v>
      </c>
      <c r="AH11" s="25">
        <v>30255</v>
      </c>
      <c r="AI11" s="25">
        <v>30349</v>
      </c>
      <c r="AJ11" s="25">
        <v>30367</v>
      </c>
      <c r="AK11" s="25">
        <v>29797</v>
      </c>
      <c r="AL11" s="25">
        <v>29379</v>
      </c>
      <c r="AM11" s="25">
        <v>32038</v>
      </c>
      <c r="AN11" s="25">
        <v>31870</v>
      </c>
      <c r="AO11" s="25">
        <v>28442</v>
      </c>
      <c r="AP11" s="25">
        <v>28500</v>
      </c>
      <c r="AQ11" s="25">
        <v>28007</v>
      </c>
      <c r="AR11" s="25">
        <v>28007</v>
      </c>
      <c r="AS11" s="25">
        <v>28808</v>
      </c>
      <c r="AT11" s="25">
        <v>28178</v>
      </c>
      <c r="AU11" s="25">
        <v>28178</v>
      </c>
      <c r="AV11" s="25">
        <v>28178</v>
      </c>
      <c r="AW11" s="25">
        <v>28442</v>
      </c>
      <c r="AX11" s="25">
        <v>28442</v>
      </c>
    </row>
    <row r="12" spans="1:55">
      <c r="A12" s="24" t="s">
        <v>5</v>
      </c>
      <c r="B12" s="25">
        <v>56042</v>
      </c>
      <c r="C12" s="25">
        <v>54275</v>
      </c>
      <c r="D12" s="25">
        <v>52903</v>
      </c>
      <c r="E12" s="25">
        <v>50267</v>
      </c>
      <c r="F12" s="25">
        <v>50296</v>
      </c>
      <c r="G12" s="25">
        <v>48559</v>
      </c>
      <c r="H12" s="25">
        <v>49872</v>
      </c>
      <c r="I12" s="25">
        <v>47422</v>
      </c>
      <c r="J12" s="25">
        <v>46459</v>
      </c>
      <c r="K12" s="25">
        <v>44448</v>
      </c>
      <c r="L12" s="25">
        <v>43878</v>
      </c>
      <c r="M12" s="25">
        <v>41029</v>
      </c>
      <c r="N12" s="25">
        <v>39067</v>
      </c>
      <c r="O12" s="25">
        <v>37722</v>
      </c>
      <c r="P12" s="25">
        <v>36215</v>
      </c>
      <c r="Q12" s="25">
        <v>37667</v>
      </c>
      <c r="R12" s="25">
        <v>37071</v>
      </c>
      <c r="S12" s="25">
        <v>36990</v>
      </c>
      <c r="T12" s="25">
        <v>36412</v>
      </c>
      <c r="U12" s="25">
        <v>36189</v>
      </c>
      <c r="V12" s="25">
        <v>36319</v>
      </c>
      <c r="W12" s="25">
        <v>33743</v>
      </c>
      <c r="X12" s="25">
        <v>31029</v>
      </c>
      <c r="Y12" s="25">
        <v>29303</v>
      </c>
      <c r="Z12" s="25">
        <v>27976</v>
      </c>
      <c r="AA12" s="25">
        <v>26619</v>
      </c>
      <c r="AB12" s="25">
        <v>24540</v>
      </c>
      <c r="AC12" s="25">
        <v>24653</v>
      </c>
      <c r="AD12" s="25">
        <v>24173</v>
      </c>
      <c r="AE12" s="25">
        <v>24892</v>
      </c>
      <c r="AF12" s="25">
        <v>24253</v>
      </c>
      <c r="AG12" s="25">
        <v>24119</v>
      </c>
      <c r="AH12" s="25">
        <v>23858</v>
      </c>
      <c r="AI12" s="25">
        <v>27539</v>
      </c>
      <c r="AJ12" s="25">
        <v>28243</v>
      </c>
      <c r="AK12" s="25">
        <v>27306</v>
      </c>
      <c r="AL12" s="25">
        <v>27306</v>
      </c>
      <c r="AM12" s="25">
        <v>25307</v>
      </c>
      <c r="AN12" s="25">
        <v>25098</v>
      </c>
      <c r="AO12" s="25">
        <v>25042</v>
      </c>
      <c r="AP12" s="25">
        <v>23378</v>
      </c>
      <c r="AQ12" s="25">
        <v>24589</v>
      </c>
      <c r="AR12" s="25">
        <v>25070</v>
      </c>
      <c r="AS12" s="25">
        <v>25070</v>
      </c>
      <c r="AT12" s="25">
        <v>24109</v>
      </c>
      <c r="AU12" s="25">
        <v>24779</v>
      </c>
      <c r="AV12" s="25">
        <v>24874</v>
      </c>
      <c r="AW12" s="25">
        <v>25882</v>
      </c>
      <c r="AX12" s="25">
        <v>23867</v>
      </c>
    </row>
    <row r="13" spans="1:55">
      <c r="A13" s="24" t="s">
        <v>6</v>
      </c>
      <c r="B13" s="25">
        <v>104157</v>
      </c>
      <c r="C13" s="25">
        <v>102237</v>
      </c>
      <c r="D13" s="25">
        <v>97493</v>
      </c>
      <c r="E13" s="25">
        <v>97085</v>
      </c>
      <c r="F13" s="25">
        <v>96149</v>
      </c>
      <c r="G13" s="25">
        <v>89585</v>
      </c>
      <c r="H13" s="25">
        <v>87683</v>
      </c>
      <c r="I13" s="25">
        <v>87302</v>
      </c>
      <c r="J13" s="25">
        <v>86159</v>
      </c>
      <c r="K13" s="25">
        <v>86280</v>
      </c>
      <c r="L13" s="25">
        <v>81789</v>
      </c>
      <c r="M13" s="25">
        <v>80588</v>
      </c>
      <c r="N13" s="25">
        <v>77936</v>
      </c>
      <c r="O13" s="25">
        <v>76601</v>
      </c>
      <c r="P13" s="25">
        <v>74656</v>
      </c>
      <c r="Q13" s="25">
        <v>71051</v>
      </c>
      <c r="R13" s="25">
        <v>72748</v>
      </c>
      <c r="S13" s="25">
        <v>70935</v>
      </c>
      <c r="T13" s="25">
        <v>71176</v>
      </c>
      <c r="U13" s="25">
        <v>64632</v>
      </c>
      <c r="V13" s="25">
        <v>68888</v>
      </c>
      <c r="W13" s="25">
        <v>63620</v>
      </c>
      <c r="X13" s="25">
        <v>61521</v>
      </c>
      <c r="Y13" s="25">
        <v>58075</v>
      </c>
      <c r="Z13" s="25">
        <v>54383</v>
      </c>
      <c r="AA13" s="25">
        <v>53513</v>
      </c>
      <c r="AB13" s="25">
        <v>50768</v>
      </c>
      <c r="AC13" s="25">
        <v>50429</v>
      </c>
      <c r="AD13" s="25">
        <v>51069</v>
      </c>
      <c r="AE13" s="25">
        <v>51064</v>
      </c>
      <c r="AF13" s="25">
        <v>51712</v>
      </c>
      <c r="AG13" s="25">
        <v>50835</v>
      </c>
      <c r="AH13" s="25">
        <v>50828</v>
      </c>
      <c r="AI13" s="25">
        <v>55494</v>
      </c>
      <c r="AJ13" s="25">
        <v>54848</v>
      </c>
      <c r="AK13" s="25">
        <v>54848</v>
      </c>
      <c r="AL13" s="25">
        <v>51510</v>
      </c>
      <c r="AM13" s="25">
        <v>53394</v>
      </c>
      <c r="AN13" s="25">
        <v>54776</v>
      </c>
      <c r="AO13" s="25">
        <v>55352</v>
      </c>
      <c r="AP13" s="25">
        <v>54495</v>
      </c>
      <c r="AQ13" s="25">
        <v>54417</v>
      </c>
      <c r="AR13" s="25">
        <v>57006</v>
      </c>
      <c r="AS13" s="25">
        <v>56571</v>
      </c>
      <c r="AT13" s="25">
        <v>56081</v>
      </c>
      <c r="AU13" s="25">
        <v>56568</v>
      </c>
      <c r="AV13" s="25">
        <v>56718</v>
      </c>
      <c r="AW13" s="25">
        <v>56585</v>
      </c>
      <c r="AX13" s="25">
        <v>56757</v>
      </c>
    </row>
    <row r="14" spans="1:55">
      <c r="A14" s="24" t="s">
        <v>7</v>
      </c>
      <c r="B14" s="25">
        <v>74674</v>
      </c>
      <c r="C14" s="25">
        <v>71278</v>
      </c>
      <c r="D14" s="25">
        <v>70768</v>
      </c>
      <c r="E14" s="25">
        <v>69226</v>
      </c>
      <c r="F14" s="25">
        <v>66585</v>
      </c>
      <c r="G14" s="25">
        <v>64308</v>
      </c>
      <c r="H14" s="25">
        <v>63730</v>
      </c>
      <c r="I14" s="25">
        <v>62010</v>
      </c>
      <c r="J14" s="25">
        <v>59100</v>
      </c>
      <c r="K14" s="25">
        <v>57819</v>
      </c>
      <c r="L14" s="25">
        <v>57342</v>
      </c>
      <c r="M14" s="25">
        <v>56380</v>
      </c>
      <c r="N14" s="25">
        <v>55842</v>
      </c>
      <c r="O14" s="25">
        <v>53417</v>
      </c>
      <c r="P14" s="25">
        <v>54116</v>
      </c>
      <c r="Q14" s="25">
        <v>49305</v>
      </c>
      <c r="R14" s="25">
        <v>45573</v>
      </c>
      <c r="S14" s="25">
        <v>47429</v>
      </c>
      <c r="T14" s="25">
        <v>47405</v>
      </c>
      <c r="U14" s="25">
        <v>47049</v>
      </c>
      <c r="V14" s="25">
        <v>43667</v>
      </c>
      <c r="W14" s="25">
        <v>40460</v>
      </c>
      <c r="X14" s="25">
        <v>40570</v>
      </c>
      <c r="Y14" s="25">
        <v>38595</v>
      </c>
      <c r="Z14" s="25">
        <v>34869</v>
      </c>
      <c r="AA14" s="25">
        <v>32656</v>
      </c>
      <c r="AB14" s="25">
        <v>30498</v>
      </c>
      <c r="AC14" s="25">
        <v>30498</v>
      </c>
      <c r="AD14" s="25">
        <v>30485</v>
      </c>
      <c r="AE14" s="25">
        <v>30879</v>
      </c>
      <c r="AF14" s="25">
        <v>33096</v>
      </c>
      <c r="AG14" s="25">
        <v>31789</v>
      </c>
      <c r="AH14" s="25">
        <v>34760</v>
      </c>
      <c r="AI14" s="25">
        <v>32110</v>
      </c>
      <c r="AJ14" s="25">
        <v>34451</v>
      </c>
      <c r="AK14" s="25">
        <v>34372</v>
      </c>
      <c r="AL14" s="25">
        <v>33937</v>
      </c>
      <c r="AM14" s="25">
        <v>35450</v>
      </c>
      <c r="AN14" s="25">
        <v>32073</v>
      </c>
      <c r="AO14" s="25">
        <v>32088</v>
      </c>
      <c r="AP14" s="25">
        <v>32461</v>
      </c>
      <c r="AQ14" s="25">
        <v>32430</v>
      </c>
      <c r="AR14" s="25">
        <v>38168</v>
      </c>
      <c r="AS14" s="25">
        <v>36847</v>
      </c>
      <c r="AT14" s="25">
        <v>37350</v>
      </c>
      <c r="AU14" s="25">
        <v>37529</v>
      </c>
      <c r="AV14" s="25">
        <v>37529</v>
      </c>
      <c r="AW14" s="25">
        <v>37916</v>
      </c>
      <c r="AX14" s="25">
        <v>37448</v>
      </c>
    </row>
    <row r="15" spans="1:55">
      <c r="A15" s="24" t="s">
        <v>8</v>
      </c>
      <c r="B15" s="25">
        <v>54951</v>
      </c>
      <c r="C15" s="25">
        <v>53487</v>
      </c>
      <c r="D15" s="25">
        <v>51487</v>
      </c>
      <c r="E15" s="25">
        <v>50776</v>
      </c>
      <c r="F15" s="25">
        <v>47982</v>
      </c>
      <c r="G15" s="25">
        <v>46428</v>
      </c>
      <c r="H15" s="25">
        <v>43939</v>
      </c>
      <c r="I15" s="25">
        <v>43774</v>
      </c>
      <c r="J15" s="25">
        <v>42216</v>
      </c>
      <c r="K15" s="25">
        <v>39547</v>
      </c>
      <c r="L15" s="25">
        <v>38780</v>
      </c>
      <c r="M15" s="25">
        <v>35625</v>
      </c>
      <c r="N15" s="25">
        <v>32639</v>
      </c>
      <c r="O15" s="25">
        <v>31899</v>
      </c>
      <c r="P15" s="25">
        <v>31776</v>
      </c>
      <c r="Q15" s="25">
        <v>30340</v>
      </c>
      <c r="R15" s="25">
        <v>30330</v>
      </c>
      <c r="S15" s="25">
        <v>30210</v>
      </c>
      <c r="T15" s="25">
        <v>27861</v>
      </c>
      <c r="U15" s="25">
        <v>26305</v>
      </c>
      <c r="V15" s="25">
        <v>24230</v>
      </c>
      <c r="W15" s="25">
        <v>21686</v>
      </c>
      <c r="X15" s="25">
        <v>20245</v>
      </c>
      <c r="Y15" s="25">
        <v>19102</v>
      </c>
      <c r="Z15" s="25">
        <v>18854</v>
      </c>
      <c r="AA15" s="25">
        <v>18233</v>
      </c>
      <c r="AB15" s="25">
        <v>16582</v>
      </c>
      <c r="AC15" s="25">
        <v>14535</v>
      </c>
      <c r="AD15" s="25">
        <v>14854</v>
      </c>
      <c r="AE15" s="25">
        <v>14619</v>
      </c>
      <c r="AF15" s="25">
        <v>14571</v>
      </c>
      <c r="AG15" s="25">
        <v>14571</v>
      </c>
      <c r="AH15" s="25">
        <v>14780</v>
      </c>
      <c r="AI15" s="25">
        <v>14780</v>
      </c>
      <c r="AJ15" s="25">
        <v>17938</v>
      </c>
      <c r="AK15" s="25">
        <v>18367</v>
      </c>
      <c r="AL15" s="25">
        <v>18367</v>
      </c>
      <c r="AM15" s="25">
        <v>18367</v>
      </c>
      <c r="AN15" s="25">
        <v>20533</v>
      </c>
      <c r="AO15" s="25">
        <v>19229</v>
      </c>
      <c r="AP15" s="25">
        <v>19737</v>
      </c>
      <c r="AQ15" s="25">
        <v>19287</v>
      </c>
      <c r="AR15" s="25">
        <v>18508</v>
      </c>
      <c r="AS15" s="25">
        <v>18958</v>
      </c>
      <c r="AT15" s="25">
        <v>18958</v>
      </c>
      <c r="AU15" s="25">
        <v>18209</v>
      </c>
      <c r="AV15" s="25">
        <v>19343</v>
      </c>
      <c r="AW15" s="25">
        <v>18388</v>
      </c>
      <c r="AX15" s="25">
        <v>18196</v>
      </c>
    </row>
    <row r="16" spans="1:55">
      <c r="A16" s="24" t="s">
        <v>22</v>
      </c>
      <c r="B16" s="25">
        <v>6661</v>
      </c>
      <c r="C16" s="25">
        <v>6667</v>
      </c>
      <c r="D16" s="25">
        <v>7002</v>
      </c>
      <c r="E16" s="25">
        <v>7002</v>
      </c>
      <c r="F16" s="25">
        <v>7012</v>
      </c>
      <c r="G16" s="25">
        <v>6958</v>
      </c>
      <c r="H16" s="25">
        <v>7906</v>
      </c>
      <c r="I16" s="25">
        <v>7211</v>
      </c>
      <c r="J16" s="25">
        <v>7211</v>
      </c>
      <c r="K16" s="25">
        <v>7298</v>
      </c>
      <c r="L16" s="25">
        <v>7925</v>
      </c>
      <c r="M16" s="25">
        <v>8118</v>
      </c>
      <c r="N16" s="25">
        <v>8028</v>
      </c>
      <c r="O16" s="25">
        <v>8478</v>
      </c>
      <c r="P16" s="25">
        <v>7814</v>
      </c>
      <c r="Q16" s="25">
        <v>8487</v>
      </c>
      <c r="R16" s="25">
        <v>9207</v>
      </c>
      <c r="S16" s="25">
        <v>9886</v>
      </c>
      <c r="T16" s="25">
        <v>9418</v>
      </c>
      <c r="U16" s="25">
        <v>9467</v>
      </c>
      <c r="V16" s="25">
        <v>9867</v>
      </c>
      <c r="W16" s="25">
        <v>9982</v>
      </c>
      <c r="X16" s="25">
        <v>9535</v>
      </c>
      <c r="Y16" s="25">
        <v>9305</v>
      </c>
      <c r="Z16" s="25">
        <v>9225</v>
      </c>
      <c r="AA16" s="25">
        <v>9625</v>
      </c>
      <c r="AB16" s="25">
        <v>8352</v>
      </c>
      <c r="AC16" s="25">
        <v>8252</v>
      </c>
      <c r="AD16" s="25">
        <v>8050</v>
      </c>
      <c r="AE16" s="25">
        <v>8344</v>
      </c>
      <c r="AF16" s="25">
        <v>8478</v>
      </c>
      <c r="AG16" s="25">
        <v>8912</v>
      </c>
      <c r="AH16" s="25">
        <v>8812</v>
      </c>
      <c r="AI16" s="25">
        <v>8758</v>
      </c>
      <c r="AJ16" s="25">
        <v>8361</v>
      </c>
      <c r="AK16" s="25">
        <v>7691</v>
      </c>
      <c r="AL16" s="25">
        <v>8209</v>
      </c>
      <c r="AM16" s="25">
        <v>7921</v>
      </c>
      <c r="AN16" s="25">
        <v>8016</v>
      </c>
      <c r="AO16" s="25">
        <v>6747</v>
      </c>
      <c r="AP16" s="25">
        <v>6747</v>
      </c>
      <c r="AQ16" s="25">
        <v>7197</v>
      </c>
      <c r="AR16" s="25">
        <v>7425</v>
      </c>
      <c r="AS16" s="25">
        <v>7425</v>
      </c>
      <c r="AT16" s="25">
        <v>7723</v>
      </c>
      <c r="AU16" s="25">
        <v>7333</v>
      </c>
      <c r="AV16" s="25">
        <v>6458</v>
      </c>
      <c r="AW16" s="25">
        <v>6390</v>
      </c>
      <c r="AX16" s="25">
        <v>7837</v>
      </c>
    </row>
    <row r="17" spans="1:50">
      <c r="A17" s="24" t="s">
        <v>9</v>
      </c>
      <c r="B17" s="25">
        <v>49639</v>
      </c>
      <c r="C17" s="25">
        <v>46272</v>
      </c>
      <c r="D17" s="25">
        <v>44310</v>
      </c>
      <c r="E17" s="25">
        <v>42859</v>
      </c>
      <c r="F17" s="25">
        <v>41854</v>
      </c>
      <c r="G17" s="25">
        <v>40281</v>
      </c>
      <c r="H17" s="25">
        <v>40100</v>
      </c>
      <c r="I17" s="25">
        <v>38072</v>
      </c>
      <c r="J17" s="25">
        <v>36657</v>
      </c>
      <c r="K17" s="25">
        <v>36657</v>
      </c>
      <c r="L17" s="25">
        <v>35314</v>
      </c>
      <c r="M17" s="25">
        <v>33871</v>
      </c>
      <c r="N17" s="25">
        <v>32410</v>
      </c>
      <c r="O17" s="25">
        <v>31002</v>
      </c>
      <c r="P17" s="25">
        <v>30337</v>
      </c>
      <c r="Q17" s="25">
        <v>29973</v>
      </c>
      <c r="R17" s="25">
        <v>30528</v>
      </c>
      <c r="S17" s="25">
        <v>31200</v>
      </c>
      <c r="T17" s="25">
        <v>31247</v>
      </c>
      <c r="U17" s="25">
        <v>29632</v>
      </c>
      <c r="V17" s="25">
        <v>28562</v>
      </c>
      <c r="W17" s="25">
        <v>26470</v>
      </c>
      <c r="X17" s="25">
        <v>24997</v>
      </c>
      <c r="Y17" s="25">
        <v>23902</v>
      </c>
      <c r="Z17" s="25">
        <v>22673</v>
      </c>
      <c r="AA17" s="25">
        <v>21681</v>
      </c>
      <c r="AB17" s="25">
        <v>18894</v>
      </c>
      <c r="AC17" s="25">
        <v>18363</v>
      </c>
      <c r="AD17" s="25">
        <v>18156</v>
      </c>
      <c r="AE17" s="25">
        <v>17953</v>
      </c>
      <c r="AF17" s="25">
        <v>17976</v>
      </c>
      <c r="AG17" s="25">
        <v>17891</v>
      </c>
      <c r="AH17" s="25">
        <v>17823</v>
      </c>
      <c r="AI17" s="25">
        <v>17649</v>
      </c>
      <c r="AJ17" s="25">
        <v>19374</v>
      </c>
      <c r="AK17" s="25">
        <v>19144</v>
      </c>
      <c r="AL17" s="25">
        <v>22122</v>
      </c>
      <c r="AM17" s="25">
        <v>21245</v>
      </c>
      <c r="AN17" s="25">
        <v>21185</v>
      </c>
      <c r="AO17" s="25">
        <v>21648</v>
      </c>
      <c r="AP17" s="25">
        <v>20535</v>
      </c>
      <c r="AQ17" s="25">
        <v>20535</v>
      </c>
      <c r="AR17" s="25">
        <v>20659</v>
      </c>
      <c r="AS17" s="25">
        <v>20659</v>
      </c>
      <c r="AT17" s="25">
        <v>20841</v>
      </c>
      <c r="AU17" s="25">
        <v>20975</v>
      </c>
      <c r="AV17" s="25">
        <v>21119</v>
      </c>
      <c r="AW17" s="25">
        <v>21448</v>
      </c>
      <c r="AX17" s="25">
        <v>21457</v>
      </c>
    </row>
    <row r="18" spans="1:50">
      <c r="A18" s="24" t="s">
        <v>10</v>
      </c>
      <c r="B18" s="25">
        <v>68901</v>
      </c>
      <c r="C18" s="25">
        <v>68460</v>
      </c>
      <c r="D18" s="25">
        <v>67852</v>
      </c>
      <c r="E18" s="25">
        <v>64276</v>
      </c>
      <c r="F18" s="25">
        <v>58841</v>
      </c>
      <c r="G18" s="25">
        <v>58074</v>
      </c>
      <c r="H18" s="25">
        <v>54450</v>
      </c>
      <c r="I18" s="25">
        <v>50947</v>
      </c>
      <c r="J18" s="25">
        <v>48661</v>
      </c>
      <c r="K18" s="25">
        <v>47417</v>
      </c>
      <c r="L18" s="25">
        <v>46688</v>
      </c>
      <c r="M18" s="25">
        <v>43017</v>
      </c>
      <c r="N18" s="25">
        <v>38730</v>
      </c>
      <c r="O18" s="25">
        <v>38648</v>
      </c>
      <c r="P18" s="25">
        <v>35151</v>
      </c>
      <c r="Q18" s="25">
        <v>32763</v>
      </c>
      <c r="R18" s="25">
        <v>33386</v>
      </c>
      <c r="S18" s="25">
        <v>32441</v>
      </c>
      <c r="T18" s="25">
        <v>32964</v>
      </c>
      <c r="U18" s="25">
        <v>32291</v>
      </c>
      <c r="V18" s="25">
        <v>31899</v>
      </c>
      <c r="W18" s="25">
        <v>31244</v>
      </c>
      <c r="X18" s="25">
        <v>26525</v>
      </c>
      <c r="Y18" s="25">
        <v>23824</v>
      </c>
      <c r="Z18" s="25">
        <v>24097</v>
      </c>
      <c r="AA18" s="25">
        <v>23425</v>
      </c>
      <c r="AB18" s="25">
        <v>23474</v>
      </c>
      <c r="AC18" s="25">
        <v>22604</v>
      </c>
      <c r="AD18" s="25">
        <v>21588</v>
      </c>
      <c r="AE18" s="25">
        <v>22888</v>
      </c>
      <c r="AF18" s="25">
        <v>22560</v>
      </c>
      <c r="AG18" s="25">
        <v>21445</v>
      </c>
      <c r="AH18" s="25">
        <v>21196</v>
      </c>
      <c r="AI18" s="25">
        <v>27349</v>
      </c>
      <c r="AJ18" s="25">
        <v>29993</v>
      </c>
      <c r="AK18" s="25">
        <v>29221</v>
      </c>
      <c r="AL18" s="25">
        <v>29971</v>
      </c>
      <c r="AM18" s="25">
        <v>27628</v>
      </c>
      <c r="AN18" s="25">
        <v>28604</v>
      </c>
      <c r="AO18" s="25">
        <v>27295</v>
      </c>
      <c r="AP18" s="25">
        <v>27295</v>
      </c>
      <c r="AQ18" s="25">
        <v>27630</v>
      </c>
      <c r="AR18" s="25">
        <v>27630</v>
      </c>
      <c r="AS18" s="25">
        <v>33284</v>
      </c>
      <c r="AT18" s="25">
        <v>30745</v>
      </c>
      <c r="AU18" s="25">
        <v>30788</v>
      </c>
      <c r="AV18" s="25">
        <v>30341</v>
      </c>
      <c r="AW18" s="25">
        <v>29642</v>
      </c>
      <c r="AX18" s="25">
        <v>29792</v>
      </c>
    </row>
    <row r="19" spans="1:50">
      <c r="A19" s="24" t="s">
        <v>11</v>
      </c>
      <c r="B19" s="25">
        <v>421603</v>
      </c>
      <c r="C19" s="25">
        <v>392675</v>
      </c>
      <c r="D19" s="25">
        <v>382227</v>
      </c>
      <c r="E19" s="25">
        <v>365283</v>
      </c>
      <c r="F19" s="25">
        <v>351743</v>
      </c>
      <c r="G19" s="25">
        <v>332926</v>
      </c>
      <c r="H19" s="25">
        <v>319185</v>
      </c>
      <c r="I19" s="25">
        <v>310334</v>
      </c>
      <c r="J19" s="25">
        <v>301870</v>
      </c>
      <c r="K19" s="25">
        <v>292290</v>
      </c>
      <c r="L19" s="25">
        <v>274066</v>
      </c>
      <c r="M19" s="25">
        <v>258107</v>
      </c>
      <c r="N19" s="25">
        <v>247852</v>
      </c>
      <c r="O19" s="25">
        <v>244673</v>
      </c>
      <c r="P19" s="25">
        <v>233346</v>
      </c>
      <c r="Q19" s="25">
        <v>231151</v>
      </c>
      <c r="R19" s="25">
        <v>223690</v>
      </c>
      <c r="S19" s="25">
        <v>224257</v>
      </c>
      <c r="T19" s="25">
        <v>221700</v>
      </c>
      <c r="U19" s="25">
        <v>217968</v>
      </c>
      <c r="V19" s="25">
        <v>211337</v>
      </c>
      <c r="W19" s="25">
        <v>202314</v>
      </c>
      <c r="X19" s="25">
        <v>197381</v>
      </c>
      <c r="Y19" s="25">
        <v>189089</v>
      </c>
      <c r="Z19" s="25">
        <v>184365</v>
      </c>
      <c r="AA19" s="25">
        <v>181468</v>
      </c>
      <c r="AB19" s="25">
        <v>178963</v>
      </c>
      <c r="AC19" s="25">
        <v>175227</v>
      </c>
      <c r="AD19" s="25">
        <v>173319</v>
      </c>
      <c r="AE19" s="25">
        <v>172324</v>
      </c>
      <c r="AF19" s="25">
        <v>177251</v>
      </c>
      <c r="AG19" s="25">
        <v>180013</v>
      </c>
      <c r="AH19" s="25">
        <v>190701</v>
      </c>
      <c r="AI19" s="25">
        <v>191281</v>
      </c>
      <c r="AJ19" s="25">
        <v>188317</v>
      </c>
      <c r="AK19" s="25">
        <v>194986</v>
      </c>
      <c r="AL19" s="25">
        <v>203622</v>
      </c>
      <c r="AM19" s="25">
        <v>205375</v>
      </c>
      <c r="AN19" s="25">
        <v>210297</v>
      </c>
      <c r="AO19" s="25">
        <v>203915</v>
      </c>
      <c r="AP19" s="25">
        <v>202509</v>
      </c>
      <c r="AQ19" s="25">
        <v>200830</v>
      </c>
      <c r="AR19" s="25">
        <v>202678</v>
      </c>
      <c r="AS19" s="25">
        <v>204377</v>
      </c>
      <c r="AT19" s="25">
        <v>203665</v>
      </c>
      <c r="AU19" s="25">
        <v>203953</v>
      </c>
      <c r="AV19" s="25">
        <v>205614</v>
      </c>
      <c r="AW19" s="25">
        <v>212809</v>
      </c>
      <c r="AX19" s="25">
        <v>214922</v>
      </c>
    </row>
    <row r="20" spans="1:50">
      <c r="A20" s="24" t="s">
        <v>12</v>
      </c>
      <c r="B20" s="25">
        <v>147940</v>
      </c>
      <c r="C20" s="25">
        <v>145131</v>
      </c>
      <c r="D20" s="25">
        <v>138350</v>
      </c>
      <c r="E20" s="25">
        <v>133292</v>
      </c>
      <c r="F20" s="25">
        <v>126514</v>
      </c>
      <c r="G20" s="25">
        <v>124497</v>
      </c>
      <c r="H20" s="25">
        <v>119341</v>
      </c>
      <c r="I20" s="25">
        <v>115591</v>
      </c>
      <c r="J20" s="25">
        <v>113376</v>
      </c>
      <c r="K20" s="25">
        <v>106887</v>
      </c>
      <c r="L20" s="25">
        <v>103913</v>
      </c>
      <c r="M20" s="25">
        <v>101630</v>
      </c>
      <c r="N20" s="25">
        <v>97063</v>
      </c>
      <c r="O20" s="25">
        <v>92620</v>
      </c>
      <c r="P20" s="25">
        <v>90084</v>
      </c>
      <c r="Q20" s="25">
        <v>88412</v>
      </c>
      <c r="R20" s="25">
        <v>87879</v>
      </c>
      <c r="S20" s="25">
        <v>85993</v>
      </c>
      <c r="T20" s="25">
        <v>86453</v>
      </c>
      <c r="U20" s="25">
        <v>82816</v>
      </c>
      <c r="V20" s="25">
        <v>78862</v>
      </c>
      <c r="W20" s="25">
        <v>70813</v>
      </c>
      <c r="X20" s="25">
        <v>65178</v>
      </c>
      <c r="Y20" s="25">
        <v>57690</v>
      </c>
      <c r="Z20" s="25">
        <v>52622</v>
      </c>
      <c r="AA20" s="25">
        <v>49064</v>
      </c>
      <c r="AB20" s="25">
        <v>40074</v>
      </c>
      <c r="AC20" s="25">
        <v>39356</v>
      </c>
      <c r="AD20" s="25">
        <v>39986</v>
      </c>
      <c r="AE20" s="25">
        <v>40374</v>
      </c>
      <c r="AF20" s="25">
        <v>40137</v>
      </c>
      <c r="AG20" s="25">
        <v>40511</v>
      </c>
      <c r="AH20" s="25">
        <v>44974</v>
      </c>
      <c r="AI20" s="25">
        <v>46681</v>
      </c>
      <c r="AJ20" s="25">
        <v>47001</v>
      </c>
      <c r="AK20" s="25">
        <v>50370</v>
      </c>
      <c r="AL20" s="25">
        <v>50077</v>
      </c>
      <c r="AM20" s="25">
        <v>49043</v>
      </c>
      <c r="AN20" s="25">
        <v>47624</v>
      </c>
      <c r="AO20" s="25">
        <v>44266</v>
      </c>
      <c r="AP20" s="25">
        <v>43737</v>
      </c>
      <c r="AQ20" s="25">
        <v>44009</v>
      </c>
      <c r="AR20" s="25">
        <v>43989</v>
      </c>
      <c r="AS20" s="25">
        <v>43825</v>
      </c>
      <c r="AT20" s="25">
        <v>44413</v>
      </c>
      <c r="AU20" s="25">
        <v>42184</v>
      </c>
      <c r="AV20" s="25">
        <v>41910</v>
      </c>
      <c r="AW20" s="25">
        <v>41410</v>
      </c>
      <c r="AX20" s="25">
        <v>40652</v>
      </c>
    </row>
    <row r="21" spans="1:50">
      <c r="A21" s="24" t="s">
        <v>13</v>
      </c>
      <c r="B21" s="25">
        <v>25718</v>
      </c>
      <c r="C21" s="25">
        <v>24178</v>
      </c>
      <c r="D21" s="25">
        <v>22102</v>
      </c>
      <c r="E21" s="25">
        <v>20737</v>
      </c>
      <c r="F21" s="25">
        <v>17724</v>
      </c>
      <c r="G21" s="25">
        <v>17671</v>
      </c>
      <c r="H21" s="25">
        <v>17703</v>
      </c>
      <c r="I21" s="25">
        <v>18245</v>
      </c>
      <c r="J21" s="25">
        <v>17502</v>
      </c>
      <c r="K21" s="25">
        <v>16358</v>
      </c>
      <c r="L21" s="25">
        <v>15860</v>
      </c>
      <c r="M21" s="25">
        <v>15969</v>
      </c>
      <c r="N21" s="25">
        <v>15046</v>
      </c>
      <c r="O21" s="25">
        <v>14896</v>
      </c>
      <c r="P21" s="25">
        <v>14163</v>
      </c>
      <c r="Q21" s="25">
        <v>13359</v>
      </c>
      <c r="R21" s="25">
        <v>14191</v>
      </c>
      <c r="S21" s="25">
        <v>14211</v>
      </c>
      <c r="T21" s="25">
        <v>14971</v>
      </c>
      <c r="U21" s="25">
        <v>15111</v>
      </c>
      <c r="V21" s="25">
        <v>16027</v>
      </c>
      <c r="W21" s="25">
        <v>16391</v>
      </c>
      <c r="X21" s="25">
        <v>15778</v>
      </c>
      <c r="Y21" s="25">
        <v>16056</v>
      </c>
      <c r="Z21" s="25">
        <v>14353</v>
      </c>
      <c r="AA21" s="25">
        <v>14205</v>
      </c>
      <c r="AB21" s="25">
        <v>13171</v>
      </c>
      <c r="AC21" s="25">
        <v>13053</v>
      </c>
      <c r="AD21" s="25">
        <v>12388</v>
      </c>
      <c r="AE21" s="25">
        <v>12129</v>
      </c>
      <c r="AF21" s="25">
        <v>12166</v>
      </c>
      <c r="AG21" s="25">
        <v>12140</v>
      </c>
      <c r="AH21" s="25">
        <v>12045</v>
      </c>
      <c r="AI21" s="25">
        <v>12045</v>
      </c>
      <c r="AJ21" s="25">
        <v>12440</v>
      </c>
      <c r="AK21" s="25">
        <v>12499</v>
      </c>
      <c r="AL21" s="25">
        <v>13386</v>
      </c>
      <c r="AM21" s="25">
        <v>12039</v>
      </c>
      <c r="AN21" s="25">
        <v>12039</v>
      </c>
      <c r="AO21" s="25">
        <v>11432</v>
      </c>
      <c r="AP21" s="25">
        <v>11432</v>
      </c>
      <c r="AQ21" s="25">
        <v>11432</v>
      </c>
      <c r="AR21" s="25">
        <v>13447</v>
      </c>
      <c r="AS21" s="25">
        <v>13447</v>
      </c>
      <c r="AT21" s="25">
        <v>13447</v>
      </c>
      <c r="AU21" s="25">
        <v>13447</v>
      </c>
      <c r="AV21" s="25">
        <v>13447</v>
      </c>
      <c r="AW21" s="25">
        <v>13447</v>
      </c>
      <c r="AX21" s="25">
        <v>13447</v>
      </c>
    </row>
    <row r="22" spans="1:50">
      <c r="A22" s="24" t="s">
        <v>14</v>
      </c>
      <c r="B22" s="25">
        <v>131420</v>
      </c>
      <c r="C22" s="25">
        <v>124374</v>
      </c>
      <c r="D22" s="25">
        <v>119060</v>
      </c>
      <c r="E22" s="25">
        <v>109380</v>
      </c>
      <c r="F22" s="25">
        <v>101579</v>
      </c>
      <c r="G22" s="25">
        <v>92425</v>
      </c>
      <c r="H22" s="25">
        <v>85171</v>
      </c>
      <c r="I22" s="25">
        <v>79850</v>
      </c>
      <c r="J22" s="25">
        <v>76612</v>
      </c>
      <c r="K22" s="25">
        <v>75129</v>
      </c>
      <c r="L22" s="25">
        <v>71835</v>
      </c>
      <c r="M22" s="25">
        <v>67483</v>
      </c>
      <c r="N22" s="25">
        <v>63343</v>
      </c>
      <c r="O22" s="25">
        <v>60343</v>
      </c>
      <c r="P22" s="25">
        <v>57192</v>
      </c>
      <c r="Q22" s="25">
        <v>57003</v>
      </c>
      <c r="R22" s="25">
        <v>54465</v>
      </c>
      <c r="S22" s="25">
        <v>56125</v>
      </c>
      <c r="T22" s="25">
        <v>56671</v>
      </c>
      <c r="U22" s="25">
        <v>55950</v>
      </c>
      <c r="V22" s="25">
        <v>50575</v>
      </c>
      <c r="W22" s="25">
        <v>46465</v>
      </c>
      <c r="X22" s="25">
        <v>42283</v>
      </c>
      <c r="Y22" s="25">
        <v>41503</v>
      </c>
      <c r="Z22" s="25">
        <v>38385</v>
      </c>
      <c r="AA22" s="25">
        <v>37648</v>
      </c>
      <c r="AB22" s="25">
        <v>33459</v>
      </c>
      <c r="AC22" s="25">
        <v>31137</v>
      </c>
      <c r="AD22" s="25">
        <v>30990</v>
      </c>
      <c r="AE22" s="25">
        <v>35227</v>
      </c>
      <c r="AF22" s="25">
        <v>35662</v>
      </c>
      <c r="AG22" s="25">
        <v>37457</v>
      </c>
      <c r="AH22" s="25">
        <v>37296</v>
      </c>
      <c r="AI22" s="25">
        <v>39626</v>
      </c>
      <c r="AJ22" s="25">
        <v>38995</v>
      </c>
      <c r="AK22" s="25">
        <v>38322</v>
      </c>
      <c r="AL22" s="25">
        <v>38227</v>
      </c>
      <c r="AM22" s="25">
        <v>40434</v>
      </c>
      <c r="AN22" s="25">
        <v>38688</v>
      </c>
      <c r="AO22" s="25">
        <v>40644</v>
      </c>
      <c r="AP22" s="25">
        <v>39269</v>
      </c>
      <c r="AQ22" s="25">
        <v>39081</v>
      </c>
      <c r="AR22" s="25">
        <v>39293</v>
      </c>
      <c r="AS22" s="25">
        <v>38912</v>
      </c>
      <c r="AT22" s="25">
        <v>39124</v>
      </c>
      <c r="AU22" s="25">
        <v>39503</v>
      </c>
      <c r="AV22" s="25">
        <v>39503</v>
      </c>
      <c r="AW22" s="25">
        <v>39626</v>
      </c>
      <c r="AX22" s="25">
        <v>40115</v>
      </c>
    </row>
    <row r="23" spans="1:50">
      <c r="A23" s="24" t="s">
        <v>15</v>
      </c>
      <c r="B23" s="25">
        <v>102735</v>
      </c>
      <c r="C23" s="25">
        <v>98240</v>
      </c>
      <c r="D23" s="25">
        <v>93142</v>
      </c>
      <c r="E23" s="25">
        <v>90050</v>
      </c>
      <c r="F23" s="25">
        <v>84924</v>
      </c>
      <c r="G23" s="25">
        <v>83310</v>
      </c>
      <c r="H23" s="25">
        <v>78613</v>
      </c>
      <c r="I23" s="25">
        <v>78066</v>
      </c>
      <c r="J23" s="25">
        <v>76241</v>
      </c>
      <c r="K23" s="25">
        <v>74717</v>
      </c>
      <c r="L23" s="25">
        <v>72614</v>
      </c>
      <c r="M23" s="25">
        <v>72460</v>
      </c>
      <c r="N23" s="25">
        <v>67636</v>
      </c>
      <c r="O23" s="25">
        <v>66447</v>
      </c>
      <c r="P23" s="25">
        <v>62016</v>
      </c>
      <c r="Q23" s="25">
        <v>59705</v>
      </c>
      <c r="R23" s="25">
        <v>56785</v>
      </c>
      <c r="S23" s="25">
        <v>56494</v>
      </c>
      <c r="T23" s="25">
        <v>56964</v>
      </c>
      <c r="U23" s="25">
        <v>56586</v>
      </c>
      <c r="V23" s="25">
        <v>56120</v>
      </c>
      <c r="W23" s="25">
        <v>53058</v>
      </c>
      <c r="X23" s="25">
        <v>50054</v>
      </c>
      <c r="Y23" s="25">
        <v>47023</v>
      </c>
      <c r="Z23" s="25">
        <v>45159</v>
      </c>
      <c r="AA23" s="25">
        <v>44231</v>
      </c>
      <c r="AB23" s="25">
        <v>41477</v>
      </c>
      <c r="AC23" s="25">
        <v>40728</v>
      </c>
      <c r="AD23" s="25">
        <v>41197</v>
      </c>
      <c r="AE23" s="25">
        <v>39759</v>
      </c>
      <c r="AF23" s="25">
        <v>43511</v>
      </c>
      <c r="AG23" s="25">
        <v>46662</v>
      </c>
      <c r="AH23" s="25">
        <v>46158</v>
      </c>
      <c r="AI23" s="25">
        <v>45491</v>
      </c>
      <c r="AJ23" s="25">
        <v>45722</v>
      </c>
      <c r="AK23" s="25">
        <v>45783</v>
      </c>
      <c r="AL23" s="25">
        <v>45378</v>
      </c>
      <c r="AM23" s="25">
        <v>47430</v>
      </c>
      <c r="AN23" s="25">
        <v>46508</v>
      </c>
      <c r="AO23" s="25">
        <v>44183</v>
      </c>
      <c r="AP23" s="25">
        <v>44633</v>
      </c>
      <c r="AQ23" s="25">
        <v>46907</v>
      </c>
      <c r="AR23" s="25">
        <v>47290</v>
      </c>
      <c r="AS23" s="25">
        <v>46925</v>
      </c>
      <c r="AT23" s="25">
        <v>48139</v>
      </c>
      <c r="AU23" s="25">
        <v>48407</v>
      </c>
      <c r="AV23" s="25">
        <v>49342</v>
      </c>
      <c r="AW23" s="25">
        <v>51604</v>
      </c>
      <c r="AX23" s="25">
        <v>51879</v>
      </c>
    </row>
    <row r="24" spans="1:50">
      <c r="A24" s="24" t="s">
        <v>16</v>
      </c>
      <c r="B24" s="25">
        <v>248113</v>
      </c>
      <c r="C24" s="25">
        <v>223931</v>
      </c>
      <c r="D24" s="25">
        <v>202370</v>
      </c>
      <c r="E24" s="25">
        <v>188245</v>
      </c>
      <c r="F24" s="25">
        <v>176405</v>
      </c>
      <c r="G24" s="25">
        <v>164350</v>
      </c>
      <c r="H24" s="25">
        <v>156505</v>
      </c>
      <c r="I24" s="25">
        <v>149195</v>
      </c>
      <c r="J24" s="25">
        <v>143682</v>
      </c>
      <c r="K24" s="25">
        <v>139012</v>
      </c>
      <c r="L24" s="25">
        <v>132794</v>
      </c>
      <c r="M24" s="25">
        <v>116455</v>
      </c>
      <c r="N24" s="25">
        <v>104082</v>
      </c>
      <c r="O24" s="25">
        <v>92834</v>
      </c>
      <c r="P24" s="25">
        <v>86082</v>
      </c>
      <c r="Q24" s="25">
        <v>77121</v>
      </c>
      <c r="R24" s="25">
        <v>71104</v>
      </c>
      <c r="S24" s="25">
        <v>68405</v>
      </c>
      <c r="T24" s="25">
        <v>69500</v>
      </c>
      <c r="U24" s="25">
        <v>66962</v>
      </c>
      <c r="V24" s="25">
        <v>62190</v>
      </c>
      <c r="W24" s="25">
        <v>61831</v>
      </c>
      <c r="X24" s="25">
        <v>54623</v>
      </c>
      <c r="Y24" s="25">
        <v>52258</v>
      </c>
      <c r="Z24" s="25">
        <v>45600</v>
      </c>
      <c r="AA24" s="25">
        <v>43250</v>
      </c>
      <c r="AB24" s="25">
        <v>44550</v>
      </c>
      <c r="AC24" s="25">
        <v>43381</v>
      </c>
      <c r="AD24" s="25">
        <v>44088</v>
      </c>
      <c r="AE24" s="25">
        <v>45398</v>
      </c>
      <c r="AF24" s="25">
        <v>56908</v>
      </c>
      <c r="AG24" s="25">
        <v>55537</v>
      </c>
      <c r="AH24" s="25">
        <v>54837</v>
      </c>
      <c r="AI24" s="25">
        <v>60428</v>
      </c>
      <c r="AJ24" s="25">
        <v>62598</v>
      </c>
      <c r="AK24" s="25">
        <v>59101</v>
      </c>
      <c r="AL24" s="25">
        <v>56558</v>
      </c>
      <c r="AM24" s="25">
        <v>55815</v>
      </c>
      <c r="AN24" s="25">
        <v>56416</v>
      </c>
      <c r="AO24" s="25">
        <v>53182</v>
      </c>
      <c r="AP24" s="25">
        <v>54291</v>
      </c>
      <c r="AQ24" s="25">
        <v>53671</v>
      </c>
      <c r="AR24" s="25">
        <v>53242</v>
      </c>
      <c r="AS24" s="25">
        <v>55234</v>
      </c>
      <c r="AT24" s="25">
        <v>53795</v>
      </c>
      <c r="AU24" s="25">
        <v>54433</v>
      </c>
      <c r="AV24" s="25">
        <v>54433</v>
      </c>
      <c r="AW24" s="25">
        <v>55440</v>
      </c>
      <c r="AX24" s="25">
        <v>56474</v>
      </c>
    </row>
    <row r="25" spans="1:50">
      <c r="A25" s="24" t="s">
        <v>17</v>
      </c>
      <c r="B25" s="25">
        <v>129435</v>
      </c>
      <c r="C25" s="25">
        <v>128727</v>
      </c>
      <c r="D25" s="25">
        <v>126057</v>
      </c>
      <c r="E25" s="25">
        <v>120749</v>
      </c>
      <c r="F25" s="25">
        <v>112569</v>
      </c>
      <c r="G25" s="25">
        <v>105285</v>
      </c>
      <c r="H25" s="25">
        <v>101798</v>
      </c>
      <c r="I25" s="25">
        <v>95806</v>
      </c>
      <c r="J25" s="25">
        <v>95687</v>
      </c>
      <c r="K25" s="25">
        <v>91906</v>
      </c>
      <c r="L25" s="25">
        <v>91100</v>
      </c>
      <c r="M25" s="25">
        <v>88031</v>
      </c>
      <c r="N25" s="25">
        <v>84590</v>
      </c>
      <c r="O25" s="25">
        <v>81029</v>
      </c>
      <c r="P25" s="25">
        <v>80558</v>
      </c>
      <c r="Q25" s="25">
        <v>77604</v>
      </c>
      <c r="R25" s="25">
        <v>75500</v>
      </c>
      <c r="S25" s="25">
        <v>76086</v>
      </c>
      <c r="T25" s="25">
        <v>75326</v>
      </c>
      <c r="U25" s="25">
        <v>72290</v>
      </c>
      <c r="V25" s="25">
        <v>70281</v>
      </c>
      <c r="W25" s="25">
        <v>68087</v>
      </c>
      <c r="X25" s="25">
        <v>63899</v>
      </c>
      <c r="Y25" s="25">
        <v>60920</v>
      </c>
      <c r="Z25" s="25">
        <v>58860</v>
      </c>
      <c r="AA25" s="25">
        <v>57921</v>
      </c>
      <c r="AB25" s="25">
        <v>55716</v>
      </c>
      <c r="AC25" s="25">
        <v>54091</v>
      </c>
      <c r="AD25" s="25">
        <v>53496</v>
      </c>
      <c r="AE25" s="25">
        <v>54540</v>
      </c>
      <c r="AF25" s="25">
        <v>59976</v>
      </c>
      <c r="AG25" s="25">
        <v>60218</v>
      </c>
      <c r="AH25" s="25">
        <v>58865</v>
      </c>
      <c r="AI25" s="25">
        <v>59581</v>
      </c>
      <c r="AJ25" s="25">
        <v>63376</v>
      </c>
      <c r="AK25" s="25">
        <v>64290</v>
      </c>
      <c r="AL25" s="25">
        <v>65122</v>
      </c>
      <c r="AM25" s="25">
        <v>65643</v>
      </c>
      <c r="AN25" s="25">
        <v>61136</v>
      </c>
      <c r="AO25" s="25">
        <v>56498</v>
      </c>
      <c r="AP25" s="25">
        <v>56607</v>
      </c>
      <c r="AQ25" s="25">
        <v>58445</v>
      </c>
      <c r="AR25" s="25">
        <v>58520</v>
      </c>
      <c r="AS25" s="25">
        <v>60775</v>
      </c>
      <c r="AT25" s="25">
        <v>59595</v>
      </c>
      <c r="AU25" s="25">
        <v>59595</v>
      </c>
      <c r="AV25" s="25">
        <v>59144</v>
      </c>
      <c r="AW25" s="25">
        <v>59411</v>
      </c>
      <c r="AX25" s="25">
        <v>59605</v>
      </c>
    </row>
    <row r="26" spans="1:50">
      <c r="A26" s="24" t="s">
        <v>18</v>
      </c>
      <c r="B26" s="25">
        <v>68462</v>
      </c>
      <c r="C26" s="25">
        <v>65263</v>
      </c>
      <c r="D26" s="25">
        <v>58165</v>
      </c>
      <c r="E26" s="25">
        <v>54829</v>
      </c>
      <c r="F26" s="25">
        <v>50700</v>
      </c>
      <c r="G26" s="25">
        <v>49554</v>
      </c>
      <c r="H26" s="25">
        <v>48544</v>
      </c>
      <c r="I26" s="25">
        <v>47914</v>
      </c>
      <c r="J26" s="25">
        <v>46884</v>
      </c>
      <c r="K26" s="25">
        <v>46785</v>
      </c>
      <c r="L26" s="25">
        <v>45178</v>
      </c>
      <c r="M26" s="25">
        <v>42774</v>
      </c>
      <c r="N26" s="25">
        <v>40513</v>
      </c>
      <c r="O26" s="25">
        <v>38713</v>
      </c>
      <c r="P26" s="25">
        <v>34527</v>
      </c>
      <c r="Q26" s="25">
        <v>31256</v>
      </c>
      <c r="R26" s="25">
        <v>29767</v>
      </c>
      <c r="S26" s="25">
        <v>29511</v>
      </c>
      <c r="T26" s="25">
        <v>29814</v>
      </c>
      <c r="U26" s="25">
        <v>29314</v>
      </c>
      <c r="V26" s="25">
        <v>27617</v>
      </c>
      <c r="W26" s="25">
        <v>27636</v>
      </c>
      <c r="X26" s="25">
        <v>26100</v>
      </c>
      <c r="Y26" s="25">
        <v>24498</v>
      </c>
      <c r="Z26" s="25">
        <v>24331</v>
      </c>
      <c r="AA26" s="25">
        <v>24096</v>
      </c>
      <c r="AB26" s="25">
        <v>22950</v>
      </c>
      <c r="AC26" s="25">
        <v>23929</v>
      </c>
      <c r="AD26" s="25">
        <v>23322</v>
      </c>
      <c r="AE26" s="25">
        <v>23416</v>
      </c>
      <c r="AF26" s="25">
        <v>23791</v>
      </c>
      <c r="AG26" s="25">
        <v>23476</v>
      </c>
      <c r="AH26" s="25">
        <v>23499</v>
      </c>
      <c r="AI26" s="25">
        <v>23193</v>
      </c>
      <c r="AJ26" s="25">
        <v>23096</v>
      </c>
      <c r="AK26" s="25">
        <v>27408</v>
      </c>
      <c r="AL26" s="25">
        <v>29430</v>
      </c>
      <c r="AM26" s="25">
        <v>28628</v>
      </c>
      <c r="AN26" s="25">
        <v>26673</v>
      </c>
      <c r="AO26" s="25">
        <v>25905</v>
      </c>
      <c r="AP26" s="25">
        <v>24999</v>
      </c>
      <c r="AQ26" s="25">
        <v>25728</v>
      </c>
      <c r="AR26" s="25">
        <v>26310</v>
      </c>
      <c r="AS26" s="25">
        <v>25728</v>
      </c>
      <c r="AT26" s="25">
        <v>25374</v>
      </c>
      <c r="AU26" s="25">
        <v>25374</v>
      </c>
      <c r="AV26" s="25">
        <v>24422</v>
      </c>
      <c r="AW26" s="25">
        <v>24970</v>
      </c>
      <c r="AX26" s="25">
        <v>25473</v>
      </c>
    </row>
    <row r="27" spans="1:50">
      <c r="A27" s="24" t="s">
        <v>19</v>
      </c>
      <c r="B27" s="25">
        <v>74578</v>
      </c>
      <c r="C27" s="25">
        <v>72667</v>
      </c>
      <c r="D27" s="25">
        <v>70193</v>
      </c>
      <c r="E27" s="25">
        <v>70117</v>
      </c>
      <c r="F27" s="25">
        <v>68616</v>
      </c>
      <c r="G27" s="25">
        <v>66050</v>
      </c>
      <c r="H27" s="25">
        <v>63199</v>
      </c>
      <c r="I27" s="25">
        <v>62288</v>
      </c>
      <c r="J27" s="25">
        <v>59493</v>
      </c>
      <c r="K27" s="25">
        <v>59323</v>
      </c>
      <c r="L27" s="25">
        <v>54942</v>
      </c>
      <c r="M27" s="25">
        <v>56219</v>
      </c>
      <c r="N27" s="25">
        <v>54070</v>
      </c>
      <c r="O27" s="25">
        <v>50812</v>
      </c>
      <c r="P27" s="25">
        <v>49744</v>
      </c>
      <c r="Q27" s="25">
        <v>48125</v>
      </c>
      <c r="R27" s="25">
        <v>47213</v>
      </c>
      <c r="S27" s="25">
        <v>46828</v>
      </c>
      <c r="T27" s="25">
        <v>45842</v>
      </c>
      <c r="U27" s="25">
        <v>45136</v>
      </c>
      <c r="V27" s="25">
        <v>41861</v>
      </c>
      <c r="W27" s="25">
        <v>41757</v>
      </c>
      <c r="X27" s="25">
        <v>37244</v>
      </c>
      <c r="Y27" s="25">
        <v>35363</v>
      </c>
      <c r="Z27" s="25">
        <v>33226</v>
      </c>
      <c r="AA27" s="25">
        <v>34854</v>
      </c>
      <c r="AB27" s="25">
        <v>33609</v>
      </c>
      <c r="AC27" s="25">
        <v>32616</v>
      </c>
      <c r="AD27" s="25">
        <v>32537</v>
      </c>
      <c r="AE27" s="25">
        <v>33763</v>
      </c>
      <c r="AF27" s="25">
        <v>35968</v>
      </c>
      <c r="AG27" s="25">
        <v>34022</v>
      </c>
      <c r="AH27" s="25">
        <v>34257</v>
      </c>
      <c r="AI27" s="25">
        <v>33237</v>
      </c>
      <c r="AJ27" s="25">
        <v>33335</v>
      </c>
      <c r="AK27" s="25">
        <v>33213</v>
      </c>
      <c r="AL27" s="25">
        <v>33557</v>
      </c>
      <c r="AM27" s="25">
        <v>33655</v>
      </c>
      <c r="AN27" s="25">
        <v>32361</v>
      </c>
      <c r="AO27" s="25">
        <v>30264</v>
      </c>
      <c r="AP27" s="25">
        <v>31711</v>
      </c>
      <c r="AQ27" s="25">
        <v>32636</v>
      </c>
      <c r="AR27" s="25">
        <v>31518</v>
      </c>
      <c r="AS27" s="25">
        <v>31106</v>
      </c>
      <c r="AT27" s="25">
        <v>31491</v>
      </c>
      <c r="AU27" s="25">
        <v>30908</v>
      </c>
      <c r="AV27" s="25">
        <v>32163</v>
      </c>
      <c r="AW27" s="25">
        <v>32104</v>
      </c>
      <c r="AX27" s="25">
        <v>32133</v>
      </c>
    </row>
    <row r="28" spans="1:50">
      <c r="A28" s="24" t="s">
        <v>20</v>
      </c>
      <c r="B28" s="25">
        <v>210773</v>
      </c>
      <c r="C28" s="25">
        <v>197570</v>
      </c>
      <c r="D28" s="25">
        <v>192236</v>
      </c>
      <c r="E28" s="25">
        <v>187121</v>
      </c>
      <c r="F28" s="25">
        <v>179875</v>
      </c>
      <c r="G28" s="25">
        <v>173461</v>
      </c>
      <c r="H28" s="25">
        <v>169877</v>
      </c>
      <c r="I28" s="25">
        <v>161459</v>
      </c>
      <c r="J28" s="25">
        <v>157222</v>
      </c>
      <c r="K28" s="25">
        <v>151934</v>
      </c>
      <c r="L28" s="25">
        <v>145757</v>
      </c>
      <c r="M28" s="25">
        <v>139412</v>
      </c>
      <c r="N28" s="25">
        <v>134487</v>
      </c>
      <c r="O28" s="25">
        <v>130795</v>
      </c>
      <c r="P28" s="25">
        <v>119573</v>
      </c>
      <c r="Q28" s="25">
        <v>113896</v>
      </c>
      <c r="R28" s="25">
        <v>112489</v>
      </c>
      <c r="S28" s="25">
        <v>113103</v>
      </c>
      <c r="T28" s="25">
        <v>113878</v>
      </c>
      <c r="U28" s="25">
        <v>110483</v>
      </c>
      <c r="V28" s="25">
        <v>108263</v>
      </c>
      <c r="W28" s="25">
        <v>100532</v>
      </c>
      <c r="X28" s="25">
        <v>93633</v>
      </c>
      <c r="Y28" s="25">
        <v>86970</v>
      </c>
      <c r="Z28" s="25">
        <v>83923</v>
      </c>
      <c r="AA28" s="25">
        <v>79841</v>
      </c>
      <c r="AB28" s="25">
        <v>72760</v>
      </c>
      <c r="AC28" s="25">
        <v>78439</v>
      </c>
      <c r="AD28" s="25">
        <v>74524</v>
      </c>
      <c r="AE28" s="25">
        <v>77013</v>
      </c>
      <c r="AF28" s="25">
        <v>76032</v>
      </c>
      <c r="AG28" s="25">
        <v>83613</v>
      </c>
      <c r="AH28" s="25">
        <v>85146</v>
      </c>
      <c r="AI28" s="25">
        <v>84821</v>
      </c>
      <c r="AJ28" s="25">
        <v>82966</v>
      </c>
      <c r="AK28" s="25">
        <v>80581</v>
      </c>
      <c r="AL28" s="25">
        <v>78805</v>
      </c>
      <c r="AM28" s="25">
        <v>79212</v>
      </c>
      <c r="AN28" s="25">
        <v>78867</v>
      </c>
      <c r="AO28" s="25">
        <v>73991</v>
      </c>
      <c r="AP28" s="25">
        <v>74520</v>
      </c>
      <c r="AQ28" s="25">
        <v>73201</v>
      </c>
      <c r="AR28" s="25">
        <v>72526</v>
      </c>
      <c r="AS28" s="25">
        <v>75101</v>
      </c>
      <c r="AT28" s="25">
        <v>76341</v>
      </c>
      <c r="AU28" s="25">
        <v>74129</v>
      </c>
      <c r="AV28" s="25">
        <v>74946</v>
      </c>
      <c r="AW28" s="25">
        <v>78432</v>
      </c>
      <c r="AX28" s="25">
        <v>80263</v>
      </c>
    </row>
    <row r="29" spans="1:50">
      <c r="A29" s="24" t="s">
        <v>21</v>
      </c>
      <c r="B29" s="25">
        <v>205490</v>
      </c>
      <c r="C29" s="25">
        <v>198944</v>
      </c>
      <c r="D29" s="25">
        <v>191009</v>
      </c>
      <c r="E29" s="25">
        <v>187232</v>
      </c>
      <c r="F29" s="25">
        <v>177650</v>
      </c>
      <c r="G29" s="25">
        <v>165926</v>
      </c>
      <c r="H29" s="25">
        <v>159181</v>
      </c>
      <c r="I29" s="25">
        <v>158194</v>
      </c>
      <c r="J29" s="25">
        <v>156082</v>
      </c>
      <c r="K29" s="25">
        <v>156789</v>
      </c>
      <c r="L29" s="25">
        <v>150049</v>
      </c>
      <c r="M29" s="25">
        <v>143052</v>
      </c>
      <c r="N29" s="25">
        <v>137440</v>
      </c>
      <c r="O29" s="25">
        <v>131490</v>
      </c>
      <c r="P29" s="25">
        <v>128052</v>
      </c>
      <c r="Q29" s="25">
        <v>128617</v>
      </c>
      <c r="R29" s="25">
        <v>132641</v>
      </c>
      <c r="S29" s="25">
        <v>133764</v>
      </c>
      <c r="T29" s="25">
        <v>133151</v>
      </c>
      <c r="U29" s="25">
        <v>130845</v>
      </c>
      <c r="V29" s="25">
        <v>127185</v>
      </c>
      <c r="W29" s="25">
        <v>124490</v>
      </c>
      <c r="X29" s="25">
        <v>120680</v>
      </c>
      <c r="Y29" s="25">
        <v>117698</v>
      </c>
      <c r="Z29" s="25">
        <v>114795</v>
      </c>
      <c r="AA29" s="25">
        <v>111298</v>
      </c>
      <c r="AB29" s="25">
        <v>104693</v>
      </c>
      <c r="AC29" s="25">
        <v>104465</v>
      </c>
      <c r="AD29" s="25">
        <v>103400</v>
      </c>
      <c r="AE29" s="25">
        <v>105148</v>
      </c>
      <c r="AF29" s="25">
        <v>105148</v>
      </c>
      <c r="AG29" s="25">
        <v>113721</v>
      </c>
      <c r="AH29" s="25">
        <v>112152</v>
      </c>
      <c r="AI29" s="25">
        <v>113817</v>
      </c>
      <c r="AJ29" s="25">
        <v>121546</v>
      </c>
      <c r="AK29" s="25">
        <v>124435</v>
      </c>
      <c r="AL29" s="25">
        <v>125435</v>
      </c>
      <c r="AM29" s="25">
        <v>124569</v>
      </c>
      <c r="AN29" s="25">
        <v>118352</v>
      </c>
      <c r="AO29" s="25">
        <v>113254</v>
      </c>
      <c r="AP29" s="25">
        <v>117149</v>
      </c>
      <c r="AQ29" s="25">
        <v>118566</v>
      </c>
      <c r="AR29" s="25">
        <v>121673</v>
      </c>
      <c r="AS29" s="25">
        <v>124174</v>
      </c>
      <c r="AT29" s="25">
        <v>123658</v>
      </c>
      <c r="AU29" s="25">
        <v>124639</v>
      </c>
      <c r="AV29" s="25">
        <v>127619</v>
      </c>
      <c r="AW29" s="25">
        <v>123535</v>
      </c>
      <c r="AX29" s="25">
        <v>122839</v>
      </c>
    </row>
    <row r="30" spans="1:50" s="2" customFormat="1">
      <c r="A30" s="9" t="s">
        <v>0</v>
      </c>
      <c r="B30" s="10">
        <f t="shared" ref="B30:AL30" si="0">SUM(B8:B29)</f>
        <v>2482883</v>
      </c>
      <c r="C30" s="10">
        <f t="shared" si="0"/>
        <v>2364691</v>
      </c>
      <c r="D30" s="10">
        <f t="shared" si="0"/>
        <v>2269674</v>
      </c>
      <c r="E30" s="10">
        <f t="shared" si="0"/>
        <v>2176484</v>
      </c>
      <c r="F30" s="10">
        <f t="shared" si="0"/>
        <v>2071815</v>
      </c>
      <c r="G30" s="10">
        <f t="shared" si="0"/>
        <v>1974647</v>
      </c>
      <c r="H30" s="10">
        <f t="shared" si="0"/>
        <v>1902292</v>
      </c>
      <c r="I30" s="10">
        <f t="shared" si="0"/>
        <v>1844213</v>
      </c>
      <c r="J30" s="10">
        <f t="shared" si="0"/>
        <v>1795087</v>
      </c>
      <c r="K30" s="10">
        <f t="shared" si="0"/>
        <v>1744409</v>
      </c>
      <c r="L30" s="10">
        <f t="shared" si="0"/>
        <v>1676801</v>
      </c>
      <c r="M30" s="10">
        <f t="shared" si="0"/>
        <v>1600066</v>
      </c>
      <c r="N30" s="10">
        <f t="shared" si="0"/>
        <v>1522792</v>
      </c>
      <c r="O30" s="10">
        <f t="shared" si="0"/>
        <v>1472389</v>
      </c>
      <c r="P30" s="10">
        <f t="shared" si="0"/>
        <v>1408834</v>
      </c>
      <c r="Q30" s="10">
        <f t="shared" si="0"/>
        <v>1363090</v>
      </c>
      <c r="R30" s="10">
        <f t="shared" si="0"/>
        <v>1336310</v>
      </c>
      <c r="S30" s="10">
        <f t="shared" si="0"/>
        <v>1335041</v>
      </c>
      <c r="T30" s="10">
        <f t="shared" si="0"/>
        <v>1335013</v>
      </c>
      <c r="U30" s="10">
        <f t="shared" si="0"/>
        <v>1298928</v>
      </c>
      <c r="V30" s="10">
        <f t="shared" si="0"/>
        <v>1259594</v>
      </c>
      <c r="W30" s="10">
        <f t="shared" si="0"/>
        <v>1194229</v>
      </c>
      <c r="X30" s="10">
        <f t="shared" si="0"/>
        <v>1124147</v>
      </c>
      <c r="Y30" s="10">
        <f t="shared" si="0"/>
        <v>1065039</v>
      </c>
      <c r="Z30" s="10">
        <f t="shared" si="0"/>
        <v>1016298</v>
      </c>
      <c r="AA30" s="10">
        <f t="shared" si="0"/>
        <v>989613</v>
      </c>
      <c r="AB30" s="10">
        <f t="shared" si="0"/>
        <v>931206</v>
      </c>
      <c r="AC30" s="10">
        <f t="shared" si="0"/>
        <v>916642</v>
      </c>
      <c r="AD30" s="10">
        <f t="shared" si="0"/>
        <v>908619</v>
      </c>
      <c r="AE30" s="10">
        <f t="shared" si="0"/>
        <v>921975</v>
      </c>
      <c r="AF30" s="10">
        <f t="shared" si="0"/>
        <v>953377</v>
      </c>
      <c r="AG30" s="10">
        <f t="shared" si="0"/>
        <v>974529</v>
      </c>
      <c r="AH30" s="10">
        <f t="shared" si="0"/>
        <v>991532</v>
      </c>
      <c r="AI30" s="10">
        <f t="shared" si="0"/>
        <v>1025829</v>
      </c>
      <c r="AJ30" s="10">
        <f t="shared" si="0"/>
        <v>1051923</v>
      </c>
      <c r="AK30" s="10">
        <f t="shared" si="0"/>
        <v>1062093</v>
      </c>
      <c r="AL30" s="10">
        <f t="shared" si="0"/>
        <v>1071636</v>
      </c>
      <c r="AM30" s="10">
        <f t="shared" ref="AM30:AV30" si="1">SUM(AM8:AM29)</f>
        <v>1073373</v>
      </c>
      <c r="AN30" s="10">
        <f t="shared" si="1"/>
        <v>1059976</v>
      </c>
      <c r="AO30" s="10">
        <f t="shared" si="1"/>
        <v>1017553</v>
      </c>
      <c r="AP30" s="10">
        <f t="shared" si="1"/>
        <v>1018494</v>
      </c>
      <c r="AQ30" s="10">
        <f t="shared" si="1"/>
        <v>1022693</v>
      </c>
      <c r="AR30" s="10">
        <f t="shared" si="1"/>
        <v>1036136</v>
      </c>
      <c r="AS30" s="10">
        <f t="shared" si="1"/>
        <v>1051524</v>
      </c>
      <c r="AT30" s="10">
        <f t="shared" si="1"/>
        <v>1048156</v>
      </c>
      <c r="AU30" s="10">
        <f t="shared" si="1"/>
        <v>1046847</v>
      </c>
      <c r="AV30" s="10">
        <f t="shared" si="1"/>
        <v>1053643</v>
      </c>
      <c r="AW30" s="10">
        <f t="shared" ref="AW30:AX30" si="2">SUM(AW8:AW29)</f>
        <v>1065849</v>
      </c>
      <c r="AX30" s="10">
        <f t="shared" si="2"/>
        <v>1071305</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sheetPr codeName="Feuil6"/>
  <dimension ref="A1:BC30"/>
  <sheetViews>
    <sheetView workbookViewId="0"/>
  </sheetViews>
  <sheetFormatPr baseColWidth="10" defaultColWidth="4.7109375" defaultRowHeight="12"/>
  <cols>
    <col min="1" max="1" width="29.140625" style="1" customWidth="1"/>
    <col min="2" max="27" width="5" style="1" hidden="1" customWidth="1"/>
    <col min="28" max="38" width="5" style="1" bestFit="1" customWidth="1"/>
    <col min="39" max="48" width="5" style="4" bestFit="1" customWidth="1"/>
    <col min="49" max="50" width="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31</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18"/>
      <c r="B7" s="19">
        <v>1966</v>
      </c>
      <c r="C7" s="19">
        <v>1967</v>
      </c>
      <c r="D7" s="19">
        <v>1968</v>
      </c>
      <c r="E7" s="19">
        <v>1969</v>
      </c>
      <c r="F7" s="19">
        <v>1970</v>
      </c>
      <c r="G7" s="19">
        <v>1971</v>
      </c>
      <c r="H7" s="19">
        <v>1972</v>
      </c>
      <c r="I7" s="19">
        <v>1973</v>
      </c>
      <c r="J7" s="19">
        <v>1974</v>
      </c>
      <c r="K7" s="19">
        <v>1975</v>
      </c>
      <c r="L7" s="19">
        <v>1976</v>
      </c>
      <c r="M7" s="19">
        <v>1977</v>
      </c>
      <c r="N7" s="19">
        <v>1978</v>
      </c>
      <c r="O7" s="19">
        <v>1979</v>
      </c>
      <c r="P7" s="19">
        <v>1980</v>
      </c>
      <c r="Q7" s="19">
        <v>1981</v>
      </c>
      <c r="R7" s="19">
        <v>1982</v>
      </c>
      <c r="S7" s="19">
        <v>1983</v>
      </c>
      <c r="T7" s="19">
        <v>1984</v>
      </c>
      <c r="U7" s="19">
        <v>1985</v>
      </c>
      <c r="V7" s="19">
        <v>1986</v>
      </c>
      <c r="W7" s="19">
        <v>1987</v>
      </c>
      <c r="X7" s="19">
        <v>1988</v>
      </c>
      <c r="Y7" s="19">
        <v>1989</v>
      </c>
      <c r="Z7" s="19">
        <v>1990</v>
      </c>
      <c r="AA7" s="19">
        <v>1991</v>
      </c>
      <c r="AB7" s="19">
        <v>1992</v>
      </c>
      <c r="AC7" s="19">
        <v>1993</v>
      </c>
      <c r="AD7" s="19">
        <v>1994</v>
      </c>
      <c r="AE7" s="19">
        <v>1995</v>
      </c>
      <c r="AF7" s="19">
        <v>1996</v>
      </c>
      <c r="AG7" s="19">
        <v>1997</v>
      </c>
      <c r="AH7" s="19">
        <v>1998</v>
      </c>
      <c r="AI7" s="19">
        <v>1999</v>
      </c>
      <c r="AJ7" s="19">
        <v>2000</v>
      </c>
      <c r="AK7" s="19">
        <v>2001</v>
      </c>
      <c r="AL7" s="19">
        <v>2002</v>
      </c>
      <c r="AM7" s="19">
        <v>2003</v>
      </c>
      <c r="AN7" s="19">
        <v>2004</v>
      </c>
      <c r="AO7" s="19">
        <v>2005</v>
      </c>
      <c r="AP7" s="19">
        <v>2006</v>
      </c>
      <c r="AQ7" s="19">
        <v>2007</v>
      </c>
      <c r="AR7" s="19">
        <v>2008</v>
      </c>
      <c r="AS7" s="19">
        <v>2009</v>
      </c>
      <c r="AT7" s="19">
        <v>2010</v>
      </c>
      <c r="AU7" s="19">
        <v>2011</v>
      </c>
      <c r="AV7" s="19">
        <v>2012</v>
      </c>
      <c r="AW7" s="19">
        <v>2013</v>
      </c>
      <c r="AX7" s="19">
        <v>2014</v>
      </c>
    </row>
    <row r="8" spans="1:55">
      <c r="A8" s="20" t="s">
        <v>1</v>
      </c>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v>1</v>
      </c>
      <c r="AE8" s="21">
        <v>2</v>
      </c>
      <c r="AF8" s="21">
        <v>2</v>
      </c>
      <c r="AG8" s="21">
        <v>2</v>
      </c>
      <c r="AH8" s="21">
        <v>2</v>
      </c>
      <c r="AI8" s="21">
        <v>5</v>
      </c>
      <c r="AJ8" s="21">
        <v>6</v>
      </c>
      <c r="AK8" s="21">
        <v>6</v>
      </c>
      <c r="AL8" s="21">
        <v>6</v>
      </c>
      <c r="AM8" s="21">
        <v>5</v>
      </c>
      <c r="AN8" s="21">
        <v>5</v>
      </c>
      <c r="AO8" s="21">
        <v>5</v>
      </c>
      <c r="AP8" s="21">
        <v>6</v>
      </c>
      <c r="AQ8" s="21">
        <v>7</v>
      </c>
      <c r="AR8" s="21">
        <v>6</v>
      </c>
      <c r="AS8" s="21">
        <v>6</v>
      </c>
      <c r="AT8" s="21">
        <v>6</v>
      </c>
      <c r="AU8" s="21">
        <v>7</v>
      </c>
      <c r="AV8" s="21">
        <v>7</v>
      </c>
      <c r="AW8" s="21">
        <v>7</v>
      </c>
      <c r="AX8" s="21">
        <v>7</v>
      </c>
    </row>
    <row r="9" spans="1:55">
      <c r="A9" s="20" t="s">
        <v>2</v>
      </c>
      <c r="B9" s="21"/>
      <c r="C9" s="21"/>
      <c r="D9" s="21"/>
      <c r="E9" s="21"/>
      <c r="F9" s="21"/>
      <c r="G9" s="21"/>
      <c r="H9" s="21"/>
      <c r="I9" s="21"/>
      <c r="J9" s="21"/>
      <c r="K9" s="21"/>
      <c r="L9" s="21"/>
      <c r="M9" s="21"/>
      <c r="N9" s="21"/>
      <c r="O9" s="21"/>
      <c r="P9" s="21"/>
      <c r="Q9" s="21"/>
      <c r="R9" s="21"/>
      <c r="S9" s="21"/>
      <c r="T9" s="21"/>
      <c r="U9" s="21"/>
      <c r="V9" s="21"/>
      <c r="W9" s="21"/>
      <c r="X9" s="21"/>
      <c r="Y9" s="21"/>
      <c r="Z9" s="21"/>
      <c r="AA9" s="21"/>
      <c r="AB9" s="21">
        <v>4</v>
      </c>
      <c r="AC9" s="21">
        <v>4</v>
      </c>
      <c r="AD9" s="21">
        <v>4</v>
      </c>
      <c r="AE9" s="21">
        <v>4</v>
      </c>
      <c r="AF9" s="21">
        <v>5</v>
      </c>
      <c r="AG9" s="21">
        <v>6</v>
      </c>
      <c r="AH9" s="21">
        <v>7</v>
      </c>
      <c r="AI9" s="21">
        <v>8</v>
      </c>
      <c r="AJ9" s="21">
        <v>8</v>
      </c>
      <c r="AK9" s="21">
        <v>9</v>
      </c>
      <c r="AL9" s="21">
        <v>10</v>
      </c>
      <c r="AM9" s="21">
        <v>11</v>
      </c>
      <c r="AN9" s="21">
        <v>11</v>
      </c>
      <c r="AO9" s="21">
        <v>12</v>
      </c>
      <c r="AP9" s="21">
        <v>11</v>
      </c>
      <c r="AQ9" s="21">
        <v>11</v>
      </c>
      <c r="AR9" s="21">
        <v>11</v>
      </c>
      <c r="AS9" s="21">
        <v>11</v>
      </c>
      <c r="AT9" s="21">
        <v>12</v>
      </c>
      <c r="AU9" s="21">
        <v>12</v>
      </c>
      <c r="AV9" s="21">
        <v>12</v>
      </c>
      <c r="AW9" s="21">
        <v>12</v>
      </c>
      <c r="AX9" s="21">
        <v>12</v>
      </c>
    </row>
    <row r="10" spans="1:55">
      <c r="A10" s="20" t="s">
        <v>3</v>
      </c>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v>1</v>
      </c>
      <c r="AK10" s="21">
        <v>1</v>
      </c>
      <c r="AL10" s="21">
        <v>1</v>
      </c>
      <c r="AM10" s="21">
        <v>1</v>
      </c>
      <c r="AN10" s="21">
        <v>1</v>
      </c>
      <c r="AO10" s="21">
        <v>1</v>
      </c>
      <c r="AP10" s="21">
        <v>1</v>
      </c>
      <c r="AQ10" s="21">
        <v>1</v>
      </c>
      <c r="AR10" s="21">
        <v>1</v>
      </c>
      <c r="AS10" s="21">
        <v>1</v>
      </c>
      <c r="AT10" s="21">
        <v>1</v>
      </c>
      <c r="AU10" s="21">
        <v>2</v>
      </c>
      <c r="AV10" s="21">
        <v>2</v>
      </c>
      <c r="AW10" s="21">
        <v>2</v>
      </c>
      <c r="AX10" s="21">
        <v>2</v>
      </c>
    </row>
    <row r="11" spans="1:55">
      <c r="A11" s="7" t="s">
        <v>4</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v>1</v>
      </c>
      <c r="AI11" s="21">
        <v>1</v>
      </c>
      <c r="AJ11" s="21">
        <v>1</v>
      </c>
      <c r="AK11" s="21">
        <v>1</v>
      </c>
      <c r="AL11" s="21">
        <v>1</v>
      </c>
      <c r="AM11" s="21">
        <v>2</v>
      </c>
      <c r="AN11" s="21">
        <v>2</v>
      </c>
      <c r="AO11" s="21">
        <v>2</v>
      </c>
      <c r="AP11" s="21">
        <v>2</v>
      </c>
      <c r="AQ11" s="21">
        <v>2</v>
      </c>
      <c r="AR11" s="21">
        <v>2</v>
      </c>
      <c r="AS11" s="21">
        <v>3</v>
      </c>
      <c r="AT11" s="21">
        <v>3</v>
      </c>
      <c r="AU11" s="21">
        <v>3</v>
      </c>
      <c r="AV11" s="21">
        <v>3</v>
      </c>
      <c r="AW11" s="21">
        <v>4</v>
      </c>
      <c r="AX11" s="21">
        <v>4</v>
      </c>
    </row>
    <row r="12" spans="1:55">
      <c r="A12" s="7" t="s">
        <v>5</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v>1</v>
      </c>
      <c r="AF12" s="21">
        <v>1</v>
      </c>
      <c r="AG12" s="21">
        <v>1</v>
      </c>
      <c r="AH12" s="21">
        <v>1</v>
      </c>
      <c r="AI12" s="21">
        <v>3</v>
      </c>
      <c r="AJ12" s="21">
        <v>3</v>
      </c>
      <c r="AK12" s="21">
        <v>3</v>
      </c>
      <c r="AL12" s="21">
        <v>3</v>
      </c>
      <c r="AM12" s="21">
        <v>3</v>
      </c>
      <c r="AN12" s="21">
        <v>3</v>
      </c>
      <c r="AO12" s="21">
        <v>3</v>
      </c>
      <c r="AP12" s="21">
        <v>3</v>
      </c>
      <c r="AQ12" s="21">
        <v>4</v>
      </c>
      <c r="AR12" s="21">
        <v>4</v>
      </c>
      <c r="AS12" s="21">
        <v>4</v>
      </c>
      <c r="AT12" s="21">
        <v>4</v>
      </c>
      <c r="AU12" s="21">
        <v>4</v>
      </c>
      <c r="AV12" s="21">
        <v>4</v>
      </c>
      <c r="AW12" s="21">
        <v>5</v>
      </c>
      <c r="AX12" s="21">
        <v>5</v>
      </c>
    </row>
    <row r="13" spans="1:55">
      <c r="A13" s="20" t="s">
        <v>6</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v>2</v>
      </c>
      <c r="AC13" s="21">
        <v>2</v>
      </c>
      <c r="AD13" s="21">
        <v>2</v>
      </c>
      <c r="AE13" s="21">
        <v>2</v>
      </c>
      <c r="AF13" s="21">
        <v>2</v>
      </c>
      <c r="AG13" s="21">
        <v>2</v>
      </c>
      <c r="AH13" s="21">
        <v>2</v>
      </c>
      <c r="AI13" s="21">
        <v>4</v>
      </c>
      <c r="AJ13" s="21">
        <v>4</v>
      </c>
      <c r="AK13" s="21">
        <v>4</v>
      </c>
      <c r="AL13" s="21">
        <v>4</v>
      </c>
      <c r="AM13" s="21">
        <v>5</v>
      </c>
      <c r="AN13" s="21">
        <v>6</v>
      </c>
      <c r="AO13" s="21">
        <v>7</v>
      </c>
      <c r="AP13" s="21">
        <v>7</v>
      </c>
      <c r="AQ13" s="21">
        <v>7</v>
      </c>
      <c r="AR13" s="21">
        <v>7</v>
      </c>
      <c r="AS13" s="21">
        <v>7</v>
      </c>
      <c r="AT13" s="21">
        <v>7</v>
      </c>
      <c r="AU13" s="21">
        <v>7</v>
      </c>
      <c r="AV13" s="21">
        <v>8</v>
      </c>
      <c r="AW13" s="21">
        <v>8</v>
      </c>
      <c r="AX13" s="21">
        <v>8</v>
      </c>
    </row>
    <row r="14" spans="1:55">
      <c r="A14" s="24" t="s">
        <v>7</v>
      </c>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v>1</v>
      </c>
      <c r="AF14" s="21">
        <v>2</v>
      </c>
      <c r="AG14" s="21">
        <v>2</v>
      </c>
      <c r="AH14" s="21">
        <v>3</v>
      </c>
      <c r="AI14" s="21">
        <v>3</v>
      </c>
      <c r="AJ14" s="21">
        <v>5</v>
      </c>
      <c r="AK14" s="21">
        <v>5</v>
      </c>
      <c r="AL14" s="21">
        <v>5</v>
      </c>
      <c r="AM14" s="21">
        <v>6</v>
      </c>
      <c r="AN14" s="21">
        <v>6</v>
      </c>
      <c r="AO14" s="21">
        <v>6</v>
      </c>
      <c r="AP14" s="21">
        <v>6</v>
      </c>
      <c r="AQ14" s="21">
        <v>6</v>
      </c>
      <c r="AR14" s="21">
        <v>10</v>
      </c>
      <c r="AS14" s="21">
        <v>10</v>
      </c>
      <c r="AT14" s="21">
        <v>10</v>
      </c>
      <c r="AU14" s="21">
        <v>10</v>
      </c>
      <c r="AV14" s="21">
        <v>10</v>
      </c>
      <c r="AW14" s="21">
        <v>10</v>
      </c>
      <c r="AX14" s="21">
        <v>10</v>
      </c>
    </row>
    <row r="15" spans="1:55">
      <c r="A15" s="20" t="s">
        <v>8</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v>2</v>
      </c>
      <c r="AK15" s="21">
        <v>2</v>
      </c>
      <c r="AL15" s="21">
        <v>2</v>
      </c>
      <c r="AM15" s="21">
        <v>2</v>
      </c>
      <c r="AN15" s="21">
        <v>4</v>
      </c>
      <c r="AO15" s="21">
        <v>4</v>
      </c>
      <c r="AP15" s="21">
        <v>4</v>
      </c>
      <c r="AQ15" s="21">
        <v>4</v>
      </c>
      <c r="AR15" s="21">
        <v>4</v>
      </c>
      <c r="AS15" s="21">
        <v>4</v>
      </c>
      <c r="AT15" s="21">
        <v>4</v>
      </c>
      <c r="AU15" s="21">
        <v>4</v>
      </c>
      <c r="AV15" s="21">
        <v>5</v>
      </c>
      <c r="AW15" s="21">
        <v>5</v>
      </c>
      <c r="AX15" s="21">
        <v>5</v>
      </c>
    </row>
    <row r="16" spans="1:55">
      <c r="A16" s="24" t="s">
        <v>22</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c r="A17" s="20" t="s">
        <v>9</v>
      </c>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v>1</v>
      </c>
      <c r="AK17" s="21">
        <v>1</v>
      </c>
      <c r="AL17" s="21">
        <v>2</v>
      </c>
      <c r="AM17" s="21">
        <v>3</v>
      </c>
      <c r="AN17" s="21">
        <v>3</v>
      </c>
      <c r="AO17" s="21">
        <v>5</v>
      </c>
      <c r="AP17" s="21">
        <v>5</v>
      </c>
      <c r="AQ17" s="21">
        <v>5</v>
      </c>
      <c r="AR17" s="21">
        <v>5</v>
      </c>
      <c r="AS17" s="21">
        <v>5</v>
      </c>
      <c r="AT17" s="21">
        <v>5</v>
      </c>
      <c r="AU17" s="21">
        <v>5</v>
      </c>
      <c r="AV17" s="21">
        <v>5</v>
      </c>
      <c r="AW17" s="21">
        <v>5</v>
      </c>
      <c r="AX17" s="21">
        <v>5</v>
      </c>
    </row>
    <row r="18" spans="1:50">
      <c r="A18" s="20" t="s">
        <v>10</v>
      </c>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v>1</v>
      </c>
      <c r="AC18" s="21">
        <v>1</v>
      </c>
      <c r="AD18" s="21">
        <v>1</v>
      </c>
      <c r="AE18" s="21">
        <v>1</v>
      </c>
      <c r="AF18" s="21">
        <v>1</v>
      </c>
      <c r="AG18" s="21">
        <v>1</v>
      </c>
      <c r="AH18" s="21">
        <v>1</v>
      </c>
      <c r="AI18" s="21">
        <v>3</v>
      </c>
      <c r="AJ18" s="21">
        <v>4</v>
      </c>
      <c r="AK18" s="21">
        <v>5</v>
      </c>
      <c r="AL18" s="21">
        <v>5</v>
      </c>
      <c r="AM18" s="21">
        <v>4</v>
      </c>
      <c r="AN18" s="21">
        <v>4</v>
      </c>
      <c r="AO18" s="21">
        <v>4</v>
      </c>
      <c r="AP18" s="21">
        <v>4</v>
      </c>
      <c r="AQ18" s="21">
        <v>4</v>
      </c>
      <c r="AR18" s="21">
        <v>4</v>
      </c>
      <c r="AS18" s="21">
        <v>6</v>
      </c>
      <c r="AT18" s="21">
        <v>5</v>
      </c>
      <c r="AU18" s="21">
        <v>5</v>
      </c>
      <c r="AV18" s="21">
        <v>5</v>
      </c>
      <c r="AW18" s="21">
        <v>5</v>
      </c>
      <c r="AX18" s="21">
        <v>5</v>
      </c>
    </row>
    <row r="19" spans="1:50">
      <c r="A19" s="24" t="s">
        <v>11</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v>7</v>
      </c>
      <c r="AC19" s="21">
        <v>7</v>
      </c>
      <c r="AD19" s="21">
        <v>8</v>
      </c>
      <c r="AE19" s="21">
        <v>9</v>
      </c>
      <c r="AF19" s="21">
        <v>9</v>
      </c>
      <c r="AG19" s="21">
        <v>11</v>
      </c>
      <c r="AH19" s="21">
        <v>14</v>
      </c>
      <c r="AI19" s="21">
        <v>15</v>
      </c>
      <c r="AJ19" s="21">
        <v>15</v>
      </c>
      <c r="AK19" s="21">
        <v>18</v>
      </c>
      <c r="AL19" s="21">
        <v>21</v>
      </c>
      <c r="AM19" s="21">
        <v>22</v>
      </c>
      <c r="AN19" s="21">
        <v>25</v>
      </c>
      <c r="AO19" s="21">
        <v>25</v>
      </c>
      <c r="AP19" s="21">
        <v>25</v>
      </c>
      <c r="AQ19" s="21">
        <v>25</v>
      </c>
      <c r="AR19" s="21">
        <v>25</v>
      </c>
      <c r="AS19" s="21">
        <v>26</v>
      </c>
      <c r="AT19" s="21">
        <v>26</v>
      </c>
      <c r="AU19" s="21">
        <v>26</v>
      </c>
      <c r="AV19" s="21">
        <v>26</v>
      </c>
      <c r="AW19" s="21">
        <v>30</v>
      </c>
      <c r="AX19" s="21">
        <v>31</v>
      </c>
    </row>
    <row r="20" spans="1:50">
      <c r="A20" s="20" t="s">
        <v>12</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v>2</v>
      </c>
      <c r="AC20" s="21">
        <v>2</v>
      </c>
      <c r="AD20" s="21">
        <v>2</v>
      </c>
      <c r="AE20" s="21">
        <v>2</v>
      </c>
      <c r="AF20" s="21">
        <v>2</v>
      </c>
      <c r="AG20" s="21">
        <v>2</v>
      </c>
      <c r="AH20" s="21">
        <v>4</v>
      </c>
      <c r="AI20" s="21">
        <v>5</v>
      </c>
      <c r="AJ20" s="21">
        <v>7</v>
      </c>
      <c r="AK20" s="21">
        <v>8</v>
      </c>
      <c r="AL20" s="21">
        <v>8</v>
      </c>
      <c r="AM20" s="21">
        <v>8</v>
      </c>
      <c r="AN20" s="21">
        <v>9</v>
      </c>
      <c r="AO20" s="21">
        <v>9</v>
      </c>
      <c r="AP20" s="21">
        <v>9</v>
      </c>
      <c r="AQ20" s="21">
        <v>9</v>
      </c>
      <c r="AR20" s="21">
        <v>9</v>
      </c>
      <c r="AS20" s="21">
        <v>9</v>
      </c>
      <c r="AT20" s="21">
        <v>10</v>
      </c>
      <c r="AU20" s="21">
        <v>10</v>
      </c>
      <c r="AV20" s="21">
        <v>10</v>
      </c>
      <c r="AW20" s="21">
        <v>10</v>
      </c>
      <c r="AX20" s="21">
        <v>10</v>
      </c>
    </row>
    <row r="21" spans="1:50">
      <c r="A21" s="20" t="s">
        <v>13</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v>1</v>
      </c>
      <c r="AG21" s="21">
        <v>1</v>
      </c>
      <c r="AH21" s="21">
        <v>1</v>
      </c>
      <c r="AI21" s="21">
        <v>1</v>
      </c>
      <c r="AJ21" s="21">
        <v>1</v>
      </c>
      <c r="AK21" s="21">
        <v>2</v>
      </c>
      <c r="AL21" s="21">
        <v>2</v>
      </c>
      <c r="AM21" s="21">
        <v>2</v>
      </c>
      <c r="AN21" s="21">
        <v>2</v>
      </c>
      <c r="AO21" s="21">
        <v>2</v>
      </c>
      <c r="AP21" s="21">
        <v>2</v>
      </c>
      <c r="AQ21" s="21">
        <v>2</v>
      </c>
      <c r="AR21" s="21">
        <v>3</v>
      </c>
      <c r="AS21" s="21">
        <v>3</v>
      </c>
      <c r="AT21" s="21">
        <v>3</v>
      </c>
      <c r="AU21" s="21">
        <v>3</v>
      </c>
      <c r="AV21" s="21">
        <v>3</v>
      </c>
      <c r="AW21" s="21">
        <v>3</v>
      </c>
      <c r="AX21" s="21">
        <v>3</v>
      </c>
    </row>
    <row r="22" spans="1:50">
      <c r="A22" s="24" t="s">
        <v>14</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v>1</v>
      </c>
      <c r="AF22" s="21">
        <v>1</v>
      </c>
      <c r="AG22" s="21">
        <v>2</v>
      </c>
      <c r="AH22" s="21">
        <v>2</v>
      </c>
      <c r="AI22" s="21">
        <v>3</v>
      </c>
      <c r="AJ22" s="21">
        <v>4</v>
      </c>
      <c r="AK22" s="21">
        <v>4</v>
      </c>
      <c r="AL22" s="21">
        <v>4</v>
      </c>
      <c r="AM22" s="21">
        <v>5</v>
      </c>
      <c r="AN22" s="21">
        <v>5</v>
      </c>
      <c r="AO22" s="21">
        <v>7</v>
      </c>
      <c r="AP22" s="21">
        <v>7</v>
      </c>
      <c r="AQ22" s="21">
        <v>7</v>
      </c>
      <c r="AR22" s="21">
        <v>7</v>
      </c>
      <c r="AS22" s="21">
        <v>7</v>
      </c>
      <c r="AT22" s="21">
        <v>7</v>
      </c>
      <c r="AU22" s="21">
        <v>8</v>
      </c>
      <c r="AV22" s="21">
        <v>8</v>
      </c>
      <c r="AW22" s="21">
        <v>8</v>
      </c>
      <c r="AX22" s="21">
        <v>8</v>
      </c>
    </row>
    <row r="23" spans="1:50">
      <c r="A23" s="20" t="s">
        <v>15</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v>2</v>
      </c>
      <c r="AC23" s="21">
        <v>2</v>
      </c>
      <c r="AD23" s="21">
        <v>2</v>
      </c>
      <c r="AE23" s="21">
        <v>2</v>
      </c>
      <c r="AF23" s="21">
        <v>3</v>
      </c>
      <c r="AG23" s="21">
        <v>4</v>
      </c>
      <c r="AH23" s="21">
        <v>4</v>
      </c>
      <c r="AI23" s="21">
        <v>5</v>
      </c>
      <c r="AJ23" s="21">
        <v>5</v>
      </c>
      <c r="AK23" s="21">
        <v>5</v>
      </c>
      <c r="AL23" s="21">
        <v>5</v>
      </c>
      <c r="AM23" s="21">
        <v>5</v>
      </c>
      <c r="AN23" s="21">
        <v>5</v>
      </c>
      <c r="AO23" s="21">
        <v>5</v>
      </c>
      <c r="AP23" s="21">
        <v>5</v>
      </c>
      <c r="AQ23" s="21">
        <v>6</v>
      </c>
      <c r="AR23" s="21">
        <v>6</v>
      </c>
      <c r="AS23" s="21">
        <v>6</v>
      </c>
      <c r="AT23" s="21">
        <v>6</v>
      </c>
      <c r="AU23" s="21">
        <v>6</v>
      </c>
      <c r="AV23" s="21">
        <v>6</v>
      </c>
      <c r="AW23" s="21">
        <v>8</v>
      </c>
      <c r="AX23" s="21">
        <v>8</v>
      </c>
    </row>
    <row r="24" spans="1:50">
      <c r="A24" s="20" t="s">
        <v>16</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v>4</v>
      </c>
      <c r="AC24" s="21">
        <v>4</v>
      </c>
      <c r="AD24" s="21">
        <v>4</v>
      </c>
      <c r="AE24" s="21">
        <v>5</v>
      </c>
      <c r="AF24" s="21">
        <v>7</v>
      </c>
      <c r="AG24" s="21">
        <v>7</v>
      </c>
      <c r="AH24" s="21">
        <v>7</v>
      </c>
      <c r="AI24" s="21">
        <v>10</v>
      </c>
      <c r="AJ24" s="21">
        <v>11</v>
      </c>
      <c r="AK24" s="21">
        <v>11</v>
      </c>
      <c r="AL24" s="21">
        <v>11</v>
      </c>
      <c r="AM24" s="21">
        <v>11</v>
      </c>
      <c r="AN24" s="21">
        <v>12</v>
      </c>
      <c r="AO24" s="21">
        <v>11</v>
      </c>
      <c r="AP24" s="21">
        <v>12</v>
      </c>
      <c r="AQ24" s="21">
        <v>12</v>
      </c>
      <c r="AR24" s="21">
        <v>12</v>
      </c>
      <c r="AS24" s="21">
        <v>13</v>
      </c>
      <c r="AT24" s="21">
        <v>13</v>
      </c>
      <c r="AU24" s="21">
        <v>13</v>
      </c>
      <c r="AV24" s="21">
        <v>13</v>
      </c>
      <c r="AW24" s="21">
        <v>13</v>
      </c>
      <c r="AX24" s="21">
        <v>13</v>
      </c>
    </row>
    <row r="25" spans="1:50">
      <c r="A25" s="20" t="s">
        <v>17</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v>1</v>
      </c>
      <c r="AF25" s="21">
        <v>3</v>
      </c>
      <c r="AG25" s="21">
        <v>3</v>
      </c>
      <c r="AH25" s="21">
        <v>3</v>
      </c>
      <c r="AI25" s="21">
        <v>4</v>
      </c>
      <c r="AJ25" s="21">
        <v>6</v>
      </c>
      <c r="AK25" s="21">
        <v>7</v>
      </c>
      <c r="AL25" s="21">
        <v>8</v>
      </c>
      <c r="AM25" s="21">
        <v>8</v>
      </c>
      <c r="AN25" s="21">
        <v>8</v>
      </c>
      <c r="AO25" s="21">
        <v>8</v>
      </c>
      <c r="AP25" s="21">
        <v>8</v>
      </c>
      <c r="AQ25" s="21">
        <v>9</v>
      </c>
      <c r="AR25" s="21">
        <v>10</v>
      </c>
      <c r="AS25" s="21">
        <v>11</v>
      </c>
      <c r="AT25" s="21">
        <v>11</v>
      </c>
      <c r="AU25" s="21">
        <v>11</v>
      </c>
      <c r="AV25" s="21">
        <v>11</v>
      </c>
      <c r="AW25" s="21">
        <v>11</v>
      </c>
      <c r="AX25" s="21">
        <v>12</v>
      </c>
    </row>
    <row r="26" spans="1:50">
      <c r="A26" s="20" t="s">
        <v>18</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v>2</v>
      </c>
      <c r="AL26" s="21">
        <v>3</v>
      </c>
      <c r="AM26" s="21">
        <v>3</v>
      </c>
      <c r="AN26" s="21">
        <v>3</v>
      </c>
      <c r="AO26" s="21">
        <v>4</v>
      </c>
      <c r="AP26" s="21">
        <v>4</v>
      </c>
      <c r="AQ26" s="21">
        <v>5</v>
      </c>
      <c r="AR26" s="21">
        <v>5</v>
      </c>
      <c r="AS26" s="21">
        <v>5</v>
      </c>
      <c r="AT26" s="21">
        <v>5</v>
      </c>
      <c r="AU26" s="21">
        <v>5</v>
      </c>
      <c r="AV26" s="21">
        <v>5</v>
      </c>
      <c r="AW26" s="21">
        <v>5</v>
      </c>
      <c r="AX26" s="21">
        <v>5</v>
      </c>
    </row>
    <row r="27" spans="1:50">
      <c r="A27" s="24" t="s">
        <v>19</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v>1</v>
      </c>
      <c r="AC27" s="21">
        <v>1</v>
      </c>
      <c r="AD27" s="21">
        <v>1</v>
      </c>
      <c r="AE27" s="21">
        <v>2</v>
      </c>
      <c r="AF27" s="21">
        <v>3</v>
      </c>
      <c r="AG27" s="21">
        <v>3</v>
      </c>
      <c r="AH27" s="21">
        <v>4</v>
      </c>
      <c r="AI27" s="21">
        <v>4</v>
      </c>
      <c r="AJ27" s="21">
        <v>4</v>
      </c>
      <c r="AK27" s="21">
        <v>4</v>
      </c>
      <c r="AL27" s="21">
        <v>4</v>
      </c>
      <c r="AM27" s="21">
        <v>4</v>
      </c>
      <c r="AN27" s="21">
        <v>4</v>
      </c>
      <c r="AO27" s="21">
        <v>4</v>
      </c>
      <c r="AP27" s="21">
        <v>4</v>
      </c>
      <c r="AQ27" s="21">
        <v>5</v>
      </c>
      <c r="AR27" s="21">
        <v>5</v>
      </c>
      <c r="AS27" s="21">
        <v>5</v>
      </c>
      <c r="AT27" s="21">
        <v>5</v>
      </c>
      <c r="AU27" s="21">
        <v>5</v>
      </c>
      <c r="AV27" s="21">
        <v>6</v>
      </c>
      <c r="AW27" s="21">
        <v>5</v>
      </c>
      <c r="AX27" s="21">
        <v>6</v>
      </c>
    </row>
    <row r="28" spans="1:50">
      <c r="A28" s="24" t="s">
        <v>20</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v>4</v>
      </c>
      <c r="AC28" s="21">
        <v>6</v>
      </c>
      <c r="AD28" s="21">
        <v>6</v>
      </c>
      <c r="AE28" s="21">
        <v>7</v>
      </c>
      <c r="AF28" s="21">
        <v>7</v>
      </c>
      <c r="AG28" s="21">
        <v>10</v>
      </c>
      <c r="AH28" s="21">
        <v>10</v>
      </c>
      <c r="AI28" s="21">
        <v>11</v>
      </c>
      <c r="AJ28" s="21">
        <v>10</v>
      </c>
      <c r="AK28" s="21">
        <v>10</v>
      </c>
      <c r="AL28" s="21">
        <v>10</v>
      </c>
      <c r="AM28" s="21">
        <v>11</v>
      </c>
      <c r="AN28" s="21">
        <v>11</v>
      </c>
      <c r="AO28" s="21">
        <v>11</v>
      </c>
      <c r="AP28" s="21">
        <v>11</v>
      </c>
      <c r="AQ28" s="21">
        <v>11</v>
      </c>
      <c r="AR28" s="21">
        <v>10</v>
      </c>
      <c r="AS28" s="21">
        <v>11</v>
      </c>
      <c r="AT28" s="21">
        <v>11</v>
      </c>
      <c r="AU28" s="21">
        <v>11</v>
      </c>
      <c r="AV28" s="21">
        <v>11</v>
      </c>
      <c r="AW28" s="21">
        <v>11</v>
      </c>
      <c r="AX28" s="21">
        <v>11</v>
      </c>
    </row>
    <row r="29" spans="1:50">
      <c r="A29" s="20" t="s">
        <v>21</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v>4</v>
      </c>
      <c r="AC29" s="21">
        <v>4</v>
      </c>
      <c r="AD29" s="21">
        <v>4</v>
      </c>
      <c r="AE29" s="21">
        <v>4</v>
      </c>
      <c r="AF29" s="21">
        <v>4</v>
      </c>
      <c r="AG29" s="21">
        <v>7</v>
      </c>
      <c r="AH29" s="21">
        <v>7</v>
      </c>
      <c r="AI29" s="21">
        <v>7</v>
      </c>
      <c r="AJ29" s="21">
        <v>10</v>
      </c>
      <c r="AK29" s="21">
        <v>12</v>
      </c>
      <c r="AL29" s="21">
        <v>14</v>
      </c>
      <c r="AM29" s="21">
        <v>14</v>
      </c>
      <c r="AN29" s="21">
        <v>14</v>
      </c>
      <c r="AO29" s="21">
        <v>14</v>
      </c>
      <c r="AP29" s="21">
        <v>15</v>
      </c>
      <c r="AQ29" s="21">
        <v>16</v>
      </c>
      <c r="AR29" s="21">
        <v>18</v>
      </c>
      <c r="AS29" s="21">
        <v>18</v>
      </c>
      <c r="AT29" s="21">
        <v>18</v>
      </c>
      <c r="AU29" s="21">
        <v>19</v>
      </c>
      <c r="AV29" s="21">
        <v>21</v>
      </c>
      <c r="AW29" s="21">
        <v>21</v>
      </c>
      <c r="AX29" s="21">
        <v>21</v>
      </c>
    </row>
    <row r="30" spans="1:50">
      <c r="A30" s="9" t="s">
        <v>0</v>
      </c>
      <c r="B30" s="10">
        <f t="shared" ref="B30:AL30" si="0">SUM(B8:B29)</f>
        <v>0</v>
      </c>
      <c r="C30" s="10">
        <f t="shared" si="0"/>
        <v>0</v>
      </c>
      <c r="D30" s="10">
        <f t="shared" si="0"/>
        <v>0</v>
      </c>
      <c r="E30" s="10">
        <f t="shared" si="0"/>
        <v>0</v>
      </c>
      <c r="F30" s="10">
        <f t="shared" si="0"/>
        <v>0</v>
      </c>
      <c r="G30" s="10">
        <f t="shared" si="0"/>
        <v>0</v>
      </c>
      <c r="H30" s="10">
        <f t="shared" si="0"/>
        <v>0</v>
      </c>
      <c r="I30" s="10">
        <f t="shared" si="0"/>
        <v>0</v>
      </c>
      <c r="J30" s="10">
        <f t="shared" si="0"/>
        <v>0</v>
      </c>
      <c r="K30" s="10">
        <f t="shared" si="0"/>
        <v>0</v>
      </c>
      <c r="L30" s="10">
        <f t="shared" si="0"/>
        <v>0</v>
      </c>
      <c r="M30" s="10">
        <f t="shared" si="0"/>
        <v>0</v>
      </c>
      <c r="N30" s="10">
        <f t="shared" si="0"/>
        <v>0</v>
      </c>
      <c r="O30" s="10">
        <f t="shared" si="0"/>
        <v>0</v>
      </c>
      <c r="P30" s="10">
        <f t="shared" si="0"/>
        <v>0</v>
      </c>
      <c r="Q30" s="10">
        <f t="shared" si="0"/>
        <v>0</v>
      </c>
      <c r="R30" s="10">
        <f t="shared" si="0"/>
        <v>0</v>
      </c>
      <c r="S30" s="10">
        <f t="shared" si="0"/>
        <v>0</v>
      </c>
      <c r="T30" s="10">
        <f t="shared" si="0"/>
        <v>0</v>
      </c>
      <c r="U30" s="10">
        <f t="shared" si="0"/>
        <v>0</v>
      </c>
      <c r="V30" s="10">
        <f t="shared" si="0"/>
        <v>0</v>
      </c>
      <c r="W30" s="10">
        <f t="shared" si="0"/>
        <v>0</v>
      </c>
      <c r="X30" s="10">
        <f t="shared" si="0"/>
        <v>0</v>
      </c>
      <c r="Y30" s="10">
        <f t="shared" si="0"/>
        <v>0</v>
      </c>
      <c r="Z30" s="10">
        <f t="shared" si="0"/>
        <v>0</v>
      </c>
      <c r="AA30" s="10">
        <f t="shared" si="0"/>
        <v>0</v>
      </c>
      <c r="AB30" s="10">
        <f t="shared" si="0"/>
        <v>31</v>
      </c>
      <c r="AC30" s="10">
        <f t="shared" si="0"/>
        <v>33</v>
      </c>
      <c r="AD30" s="10">
        <f t="shared" si="0"/>
        <v>35</v>
      </c>
      <c r="AE30" s="10">
        <f t="shared" si="0"/>
        <v>44</v>
      </c>
      <c r="AF30" s="10">
        <f t="shared" si="0"/>
        <v>53</v>
      </c>
      <c r="AG30" s="10">
        <f t="shared" si="0"/>
        <v>64</v>
      </c>
      <c r="AH30" s="10">
        <f t="shared" si="0"/>
        <v>73</v>
      </c>
      <c r="AI30" s="10">
        <f t="shared" si="0"/>
        <v>92</v>
      </c>
      <c r="AJ30" s="10">
        <f t="shared" si="0"/>
        <v>108</v>
      </c>
      <c r="AK30" s="10">
        <f t="shared" si="0"/>
        <v>120</v>
      </c>
      <c r="AL30" s="10">
        <f t="shared" si="0"/>
        <v>129</v>
      </c>
      <c r="AM30" s="10">
        <f t="shared" ref="AM30:AV30" si="1">SUM(AM8:AM29)</f>
        <v>135</v>
      </c>
      <c r="AN30" s="10">
        <f t="shared" si="1"/>
        <v>143</v>
      </c>
      <c r="AO30" s="10">
        <f t="shared" si="1"/>
        <v>149</v>
      </c>
      <c r="AP30" s="10">
        <f t="shared" si="1"/>
        <v>151</v>
      </c>
      <c r="AQ30" s="10">
        <f t="shared" si="1"/>
        <v>158</v>
      </c>
      <c r="AR30" s="10">
        <f t="shared" si="1"/>
        <v>164</v>
      </c>
      <c r="AS30" s="10">
        <f t="shared" si="1"/>
        <v>171</v>
      </c>
      <c r="AT30" s="10">
        <f t="shared" si="1"/>
        <v>172</v>
      </c>
      <c r="AU30" s="10">
        <f t="shared" si="1"/>
        <v>176</v>
      </c>
      <c r="AV30" s="10">
        <f t="shared" si="1"/>
        <v>181</v>
      </c>
      <c r="AW30" s="10">
        <f t="shared" ref="AW30:AX30" si="2">SUM(AW8:AW29)</f>
        <v>188</v>
      </c>
      <c r="AX30" s="10">
        <f t="shared" si="2"/>
        <v>191</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sheetPr codeName="Feuil8"/>
  <dimension ref="A1:BC30"/>
  <sheetViews>
    <sheetView workbookViewId="0"/>
  </sheetViews>
  <sheetFormatPr baseColWidth="10" defaultColWidth="4.7109375" defaultRowHeight="12"/>
  <cols>
    <col min="1" max="1" width="29.140625" style="1" customWidth="1"/>
    <col min="2" max="14" width="7.42578125" style="1" hidden="1" customWidth="1"/>
    <col min="15" max="22" width="6" style="1" hidden="1" customWidth="1"/>
    <col min="23" max="27" width="6.85546875" style="1" hidden="1" customWidth="1"/>
    <col min="28" max="38" width="6.85546875" style="1" bestFit="1" customWidth="1"/>
    <col min="39" max="48" width="6.85546875" style="4" bestFit="1" customWidth="1"/>
    <col min="49" max="50" width="6.8554687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29</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12"/>
      <c r="B7" s="13">
        <v>1966</v>
      </c>
      <c r="C7" s="13">
        <v>1967</v>
      </c>
      <c r="D7" s="13">
        <v>1968</v>
      </c>
      <c r="E7" s="13">
        <v>1969</v>
      </c>
      <c r="F7" s="13">
        <v>1970</v>
      </c>
      <c r="G7" s="13">
        <v>1971</v>
      </c>
      <c r="H7" s="13">
        <v>1972</v>
      </c>
      <c r="I7" s="13">
        <v>1973</v>
      </c>
      <c r="J7" s="13">
        <v>1974</v>
      </c>
      <c r="K7" s="13">
        <v>1975</v>
      </c>
      <c r="L7" s="13">
        <v>1976</v>
      </c>
      <c r="M7" s="13">
        <v>1977</v>
      </c>
      <c r="N7" s="13">
        <v>1978</v>
      </c>
      <c r="O7" s="13">
        <v>1979</v>
      </c>
      <c r="P7" s="13">
        <v>1980</v>
      </c>
      <c r="Q7" s="13">
        <v>1981</v>
      </c>
      <c r="R7" s="13">
        <v>1982</v>
      </c>
      <c r="S7" s="13">
        <v>1983</v>
      </c>
      <c r="T7" s="13">
        <v>1984</v>
      </c>
      <c r="U7" s="13">
        <v>1985</v>
      </c>
      <c r="V7" s="13">
        <v>1986</v>
      </c>
      <c r="W7" s="13">
        <v>1987</v>
      </c>
      <c r="X7" s="13">
        <v>1988</v>
      </c>
      <c r="Y7" s="13">
        <v>1989</v>
      </c>
      <c r="Z7" s="13">
        <v>1990</v>
      </c>
      <c r="AA7" s="13">
        <v>1991</v>
      </c>
      <c r="AB7" s="13">
        <v>1992</v>
      </c>
      <c r="AC7" s="13">
        <v>1993</v>
      </c>
      <c r="AD7" s="13">
        <v>1994</v>
      </c>
      <c r="AE7" s="13">
        <v>1995</v>
      </c>
      <c r="AF7" s="13">
        <v>1996</v>
      </c>
      <c r="AG7" s="13">
        <v>1997</v>
      </c>
      <c r="AH7" s="13">
        <v>1998</v>
      </c>
      <c r="AI7" s="13">
        <v>1999</v>
      </c>
      <c r="AJ7" s="13">
        <v>2000</v>
      </c>
      <c r="AK7" s="13">
        <v>2001</v>
      </c>
      <c r="AL7" s="13">
        <v>2002</v>
      </c>
      <c r="AM7" s="13">
        <v>2003</v>
      </c>
      <c r="AN7" s="13">
        <v>2004</v>
      </c>
      <c r="AO7" s="13">
        <v>2005</v>
      </c>
      <c r="AP7" s="13">
        <v>2006</v>
      </c>
      <c r="AQ7" s="13">
        <v>2007</v>
      </c>
      <c r="AR7" s="13">
        <v>2008</v>
      </c>
      <c r="AS7" s="13">
        <v>2009</v>
      </c>
      <c r="AT7" s="13">
        <v>2010</v>
      </c>
      <c r="AU7" s="13">
        <v>2011</v>
      </c>
      <c r="AV7" s="13">
        <v>2012</v>
      </c>
      <c r="AW7" s="13">
        <v>2013</v>
      </c>
      <c r="AX7" s="13">
        <v>2014</v>
      </c>
    </row>
    <row r="8" spans="1:55">
      <c r="A8" s="14" t="s">
        <v>1</v>
      </c>
      <c r="B8" s="28"/>
      <c r="C8" s="28"/>
      <c r="D8" s="28"/>
      <c r="E8" s="28"/>
      <c r="F8" s="28"/>
      <c r="G8" s="28"/>
      <c r="H8" s="28"/>
      <c r="I8" s="28"/>
      <c r="J8" s="28"/>
      <c r="K8" s="28"/>
      <c r="L8" s="28"/>
      <c r="M8" s="28"/>
      <c r="N8" s="28"/>
      <c r="O8" s="28"/>
      <c r="P8" s="28"/>
      <c r="Q8" s="28"/>
      <c r="R8" s="28"/>
      <c r="S8" s="28"/>
      <c r="T8" s="28"/>
      <c r="U8" s="28"/>
      <c r="V8" s="28"/>
      <c r="W8" s="28"/>
      <c r="X8" s="28"/>
      <c r="Y8" s="28"/>
      <c r="Z8" s="28"/>
      <c r="AA8" s="28"/>
      <c r="AB8" s="28">
        <v>91899</v>
      </c>
      <c r="AC8" s="28">
        <v>87910</v>
      </c>
      <c r="AD8" s="28">
        <v>91331</v>
      </c>
      <c r="AE8" s="28">
        <v>105076</v>
      </c>
      <c r="AF8" s="28">
        <v>108371</v>
      </c>
      <c r="AG8" s="28">
        <v>110864</v>
      </c>
      <c r="AH8" s="28">
        <v>106080</v>
      </c>
      <c r="AI8" s="28">
        <v>119113</v>
      </c>
      <c r="AJ8" s="28">
        <v>146165</v>
      </c>
      <c r="AK8" s="28">
        <v>177447</v>
      </c>
      <c r="AL8" s="28">
        <v>167025</v>
      </c>
      <c r="AM8" s="28">
        <v>162741</v>
      </c>
      <c r="AN8" s="28">
        <v>159261</v>
      </c>
      <c r="AO8" s="28">
        <v>160451</v>
      </c>
      <c r="AP8" s="28">
        <v>161108</v>
      </c>
      <c r="AQ8" s="28">
        <v>185387</v>
      </c>
      <c r="AR8" s="28">
        <v>203524</v>
      </c>
      <c r="AS8" s="28">
        <v>201137</v>
      </c>
      <c r="AT8" s="28">
        <v>200864</v>
      </c>
      <c r="AU8" s="28">
        <v>206582</v>
      </c>
      <c r="AV8" s="28">
        <v>223818</v>
      </c>
      <c r="AW8" s="28">
        <v>225120</v>
      </c>
      <c r="AX8" s="28">
        <v>225952</v>
      </c>
    </row>
    <row r="9" spans="1:55">
      <c r="A9" s="14" t="s">
        <v>2</v>
      </c>
      <c r="B9" s="28"/>
      <c r="C9" s="28"/>
      <c r="D9" s="28"/>
      <c r="E9" s="28"/>
      <c r="F9" s="28"/>
      <c r="G9" s="28"/>
      <c r="H9" s="28"/>
      <c r="I9" s="28"/>
      <c r="J9" s="28"/>
      <c r="K9" s="28"/>
      <c r="L9" s="28"/>
      <c r="M9" s="28"/>
      <c r="N9" s="28"/>
      <c r="O9" s="28"/>
      <c r="P9" s="28"/>
      <c r="Q9" s="28"/>
      <c r="R9" s="28"/>
      <c r="S9" s="28"/>
      <c r="T9" s="28"/>
      <c r="U9" s="28"/>
      <c r="V9" s="28"/>
      <c r="W9" s="28"/>
      <c r="X9" s="28"/>
      <c r="Y9" s="28"/>
      <c r="Z9" s="28"/>
      <c r="AA9" s="28"/>
      <c r="AB9" s="28">
        <v>171639</v>
      </c>
      <c r="AC9" s="28">
        <v>172691</v>
      </c>
      <c r="AD9" s="28">
        <v>178109</v>
      </c>
      <c r="AE9" s="28">
        <v>184648</v>
      </c>
      <c r="AF9" s="28">
        <v>190261</v>
      </c>
      <c r="AG9" s="28">
        <v>214121</v>
      </c>
      <c r="AH9" s="28">
        <v>238031</v>
      </c>
      <c r="AI9" s="28">
        <v>268730</v>
      </c>
      <c r="AJ9" s="28">
        <v>297549</v>
      </c>
      <c r="AK9" s="28">
        <v>306631</v>
      </c>
      <c r="AL9" s="28">
        <v>314998</v>
      </c>
      <c r="AM9" s="28">
        <v>325221</v>
      </c>
      <c r="AN9" s="28">
        <v>356329</v>
      </c>
      <c r="AO9" s="28">
        <v>346968</v>
      </c>
      <c r="AP9" s="28">
        <v>365757</v>
      </c>
      <c r="AQ9" s="28">
        <v>366567</v>
      </c>
      <c r="AR9" s="28">
        <v>378230</v>
      </c>
      <c r="AS9" s="28">
        <v>373976</v>
      </c>
      <c r="AT9" s="28">
        <v>394233</v>
      </c>
      <c r="AU9" s="28">
        <v>417898</v>
      </c>
      <c r="AV9" s="28">
        <v>411975</v>
      </c>
      <c r="AW9" s="28">
        <v>429895</v>
      </c>
      <c r="AX9" s="28">
        <v>447491</v>
      </c>
    </row>
    <row r="10" spans="1:55">
      <c r="A10" s="14" t="s">
        <v>3</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v>63316</v>
      </c>
      <c r="AC10" s="28">
        <v>65905</v>
      </c>
      <c r="AD10" s="28">
        <v>67180</v>
      </c>
      <c r="AE10" s="28">
        <v>68756</v>
      </c>
      <c r="AF10" s="28">
        <v>71920</v>
      </c>
      <c r="AG10" s="28">
        <v>75174</v>
      </c>
      <c r="AH10" s="28">
        <v>71947</v>
      </c>
      <c r="AI10" s="28">
        <v>72212</v>
      </c>
      <c r="AJ10" s="28">
        <v>78798</v>
      </c>
      <c r="AK10" s="28">
        <v>96248</v>
      </c>
      <c r="AL10" s="28">
        <v>90980</v>
      </c>
      <c r="AM10" s="28">
        <v>94164</v>
      </c>
      <c r="AN10" s="28">
        <v>95382</v>
      </c>
      <c r="AO10" s="28">
        <v>97749</v>
      </c>
      <c r="AP10" s="28">
        <v>102763</v>
      </c>
      <c r="AQ10" s="28">
        <v>98760</v>
      </c>
      <c r="AR10" s="28">
        <v>103135</v>
      </c>
      <c r="AS10" s="28">
        <v>103267</v>
      </c>
      <c r="AT10" s="28">
        <v>107188</v>
      </c>
      <c r="AU10" s="28">
        <v>110844</v>
      </c>
      <c r="AV10" s="28">
        <v>120230</v>
      </c>
      <c r="AW10" s="28">
        <v>123993</v>
      </c>
      <c r="AX10" s="28">
        <v>141942</v>
      </c>
    </row>
    <row r="11" spans="1:55">
      <c r="A11" s="14" t="s">
        <v>4</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v>77308</v>
      </c>
      <c r="AC11" s="28">
        <v>78246</v>
      </c>
      <c r="AD11" s="28">
        <v>74710</v>
      </c>
      <c r="AE11" s="28">
        <v>76944</v>
      </c>
      <c r="AF11" s="28">
        <v>85915</v>
      </c>
      <c r="AG11" s="28">
        <v>90522</v>
      </c>
      <c r="AH11" s="28">
        <v>103838</v>
      </c>
      <c r="AI11" s="28">
        <v>119664</v>
      </c>
      <c r="AJ11" s="28">
        <v>121481</v>
      </c>
      <c r="AK11" s="28">
        <v>117014</v>
      </c>
      <c r="AL11" s="28">
        <v>114081</v>
      </c>
      <c r="AM11" s="28">
        <v>116538</v>
      </c>
      <c r="AN11" s="28">
        <v>130398</v>
      </c>
      <c r="AO11" s="28">
        <v>121096</v>
      </c>
      <c r="AP11" s="28">
        <v>126091</v>
      </c>
      <c r="AQ11" s="28">
        <v>126226</v>
      </c>
      <c r="AR11" s="28">
        <v>130343</v>
      </c>
      <c r="AS11" s="28">
        <v>133470</v>
      </c>
      <c r="AT11" s="28">
        <v>135621</v>
      </c>
      <c r="AU11" s="28">
        <v>139013</v>
      </c>
      <c r="AV11" s="28">
        <v>142191</v>
      </c>
      <c r="AW11" s="28">
        <v>148623</v>
      </c>
      <c r="AX11" s="28">
        <v>157568</v>
      </c>
    </row>
    <row r="12" spans="1:55">
      <c r="A12" s="14" t="s">
        <v>5</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v>95764</v>
      </c>
      <c r="AC12" s="28">
        <v>100813</v>
      </c>
      <c r="AD12" s="28">
        <v>103989</v>
      </c>
      <c r="AE12" s="28">
        <v>108603</v>
      </c>
      <c r="AF12" s="28">
        <v>115271</v>
      </c>
      <c r="AG12" s="28">
        <v>120115</v>
      </c>
      <c r="AH12" s="28">
        <v>120185</v>
      </c>
      <c r="AI12" s="28">
        <v>126387</v>
      </c>
      <c r="AJ12" s="28">
        <v>151745</v>
      </c>
      <c r="AK12" s="28">
        <v>148075</v>
      </c>
      <c r="AL12" s="28">
        <v>141942</v>
      </c>
      <c r="AM12" s="28">
        <v>140508</v>
      </c>
      <c r="AN12" s="28">
        <v>142518</v>
      </c>
      <c r="AO12" s="28">
        <v>144490</v>
      </c>
      <c r="AP12" s="28">
        <v>142096</v>
      </c>
      <c r="AQ12" s="28">
        <v>132894</v>
      </c>
      <c r="AR12" s="28">
        <v>152202</v>
      </c>
      <c r="AS12" s="28">
        <v>149835</v>
      </c>
      <c r="AT12" s="28">
        <v>154366</v>
      </c>
      <c r="AU12" s="28">
        <v>156527</v>
      </c>
      <c r="AV12" s="28">
        <v>156650</v>
      </c>
      <c r="AW12" s="28">
        <v>176770</v>
      </c>
      <c r="AX12" s="28">
        <v>184662</v>
      </c>
    </row>
    <row r="13" spans="1:55">
      <c r="A13" s="14" t="s">
        <v>6</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v>154152</v>
      </c>
      <c r="AC13" s="28">
        <v>155806</v>
      </c>
      <c r="AD13" s="28">
        <v>162502</v>
      </c>
      <c r="AE13" s="28">
        <v>170536</v>
      </c>
      <c r="AF13" s="28">
        <v>172394</v>
      </c>
      <c r="AG13" s="28">
        <v>176544</v>
      </c>
      <c r="AH13" s="28">
        <v>170788</v>
      </c>
      <c r="AI13" s="28">
        <v>203412</v>
      </c>
      <c r="AJ13" s="28">
        <v>220107</v>
      </c>
      <c r="AK13" s="28">
        <v>213389</v>
      </c>
      <c r="AL13" s="28">
        <v>199035</v>
      </c>
      <c r="AM13" s="28">
        <v>219564</v>
      </c>
      <c r="AN13" s="28">
        <v>231262</v>
      </c>
      <c r="AO13" s="28">
        <v>249576</v>
      </c>
      <c r="AP13" s="28">
        <v>273733</v>
      </c>
      <c r="AQ13" s="28">
        <v>278406</v>
      </c>
      <c r="AR13" s="28">
        <v>297536</v>
      </c>
      <c r="AS13" s="28">
        <v>307787</v>
      </c>
      <c r="AT13" s="28">
        <v>309710</v>
      </c>
      <c r="AU13" s="28">
        <v>319949</v>
      </c>
      <c r="AV13" s="28">
        <v>326987</v>
      </c>
      <c r="AW13" s="28">
        <v>335123</v>
      </c>
      <c r="AX13" s="28">
        <v>339677</v>
      </c>
    </row>
    <row r="14" spans="1:55">
      <c r="A14" s="14" t="s">
        <v>7</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v>117170</v>
      </c>
      <c r="AC14" s="28">
        <v>111137</v>
      </c>
      <c r="AD14" s="28">
        <v>122489</v>
      </c>
      <c r="AE14" s="28">
        <v>130178</v>
      </c>
      <c r="AF14" s="28">
        <v>145506</v>
      </c>
      <c r="AG14" s="28">
        <v>148934</v>
      </c>
      <c r="AH14" s="28">
        <v>152035</v>
      </c>
      <c r="AI14" s="28">
        <v>166991</v>
      </c>
      <c r="AJ14" s="28">
        <v>175863</v>
      </c>
      <c r="AK14" s="28">
        <v>192446</v>
      </c>
      <c r="AL14" s="28">
        <v>186034</v>
      </c>
      <c r="AM14" s="28">
        <v>192354</v>
      </c>
      <c r="AN14" s="28">
        <v>195150</v>
      </c>
      <c r="AO14" s="28">
        <v>195627</v>
      </c>
      <c r="AP14" s="28">
        <v>204848</v>
      </c>
      <c r="AQ14" s="28">
        <v>204550</v>
      </c>
      <c r="AR14" s="28">
        <v>227612</v>
      </c>
      <c r="AS14" s="28">
        <v>244170</v>
      </c>
      <c r="AT14" s="28">
        <v>247017</v>
      </c>
      <c r="AU14" s="28">
        <v>251323</v>
      </c>
      <c r="AV14" s="28">
        <v>252580</v>
      </c>
      <c r="AW14" s="28">
        <v>253619</v>
      </c>
      <c r="AX14" s="28">
        <v>257917</v>
      </c>
    </row>
    <row r="15" spans="1:55">
      <c r="A15" s="14" t="s">
        <v>8</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v>57222</v>
      </c>
      <c r="AC15" s="28">
        <v>55322</v>
      </c>
      <c r="AD15" s="28">
        <v>62208</v>
      </c>
      <c r="AE15" s="28">
        <v>64184</v>
      </c>
      <c r="AF15" s="28">
        <v>65276</v>
      </c>
      <c r="AG15" s="28">
        <v>66829</v>
      </c>
      <c r="AH15" s="28">
        <v>64744</v>
      </c>
      <c r="AI15" s="28">
        <v>68366</v>
      </c>
      <c r="AJ15" s="28">
        <v>73442</v>
      </c>
      <c r="AK15" s="28">
        <v>94149</v>
      </c>
      <c r="AL15" s="28">
        <v>95252</v>
      </c>
      <c r="AM15" s="28">
        <v>97250</v>
      </c>
      <c r="AN15" s="28">
        <v>114978</v>
      </c>
      <c r="AO15" s="28">
        <v>118488</v>
      </c>
      <c r="AP15" s="28">
        <v>122013</v>
      </c>
      <c r="AQ15" s="28">
        <v>121958</v>
      </c>
      <c r="AR15" s="28">
        <v>118353</v>
      </c>
      <c r="AS15" s="28">
        <v>114699</v>
      </c>
      <c r="AT15" s="28">
        <v>113936</v>
      </c>
      <c r="AU15" s="28">
        <v>120885</v>
      </c>
      <c r="AV15" s="28">
        <v>130328</v>
      </c>
      <c r="AW15" s="28">
        <v>137031</v>
      </c>
      <c r="AX15" s="28">
        <v>138505</v>
      </c>
    </row>
    <row r="16" spans="1:55">
      <c r="A16" s="14" t="s">
        <v>22</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v>7582</v>
      </c>
      <c r="AC16" s="28">
        <v>8105</v>
      </c>
      <c r="AD16" s="28">
        <v>8310</v>
      </c>
      <c r="AE16" s="28">
        <v>9081</v>
      </c>
      <c r="AF16" s="28">
        <v>8963</v>
      </c>
      <c r="AG16" s="28">
        <v>9212</v>
      </c>
      <c r="AH16" s="28">
        <v>10702</v>
      </c>
      <c r="AI16" s="28">
        <v>11005</v>
      </c>
      <c r="AJ16" s="28">
        <v>11449</v>
      </c>
      <c r="AK16" s="28">
        <v>12950</v>
      </c>
      <c r="AL16" s="28">
        <v>13147</v>
      </c>
      <c r="AM16" s="28">
        <v>14970</v>
      </c>
      <c r="AN16" s="28">
        <v>16051</v>
      </c>
      <c r="AO16" s="28">
        <v>14288</v>
      </c>
      <c r="AP16" s="28">
        <v>13568</v>
      </c>
      <c r="AQ16" s="28">
        <v>11256</v>
      </c>
      <c r="AR16" s="28">
        <v>10805</v>
      </c>
      <c r="AS16" s="28">
        <v>10966</v>
      </c>
      <c r="AT16" s="28">
        <v>11088</v>
      </c>
      <c r="AU16" s="28">
        <v>10897</v>
      </c>
      <c r="AV16" s="28">
        <v>9311</v>
      </c>
      <c r="AW16" s="28">
        <v>9745</v>
      </c>
      <c r="AX16" s="28">
        <v>11076</v>
      </c>
    </row>
    <row r="17" spans="1:50">
      <c r="A17" s="14" t="s">
        <v>9</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v>60086</v>
      </c>
      <c r="AC17" s="28">
        <v>63125</v>
      </c>
      <c r="AD17" s="28">
        <v>62262</v>
      </c>
      <c r="AE17" s="28">
        <v>66323</v>
      </c>
      <c r="AF17" s="28">
        <v>67386</v>
      </c>
      <c r="AG17" s="28">
        <v>67419</v>
      </c>
      <c r="AH17" s="28">
        <v>70556</v>
      </c>
      <c r="AI17" s="28">
        <v>72411</v>
      </c>
      <c r="AJ17" s="28">
        <v>88340</v>
      </c>
      <c r="AK17" s="28">
        <v>91112</v>
      </c>
      <c r="AL17" s="28">
        <v>90158</v>
      </c>
      <c r="AM17" s="28">
        <v>103500</v>
      </c>
      <c r="AN17" s="28">
        <v>107663</v>
      </c>
      <c r="AO17" s="28">
        <v>117463</v>
      </c>
      <c r="AP17" s="28">
        <v>126947</v>
      </c>
      <c r="AQ17" s="28">
        <v>123143</v>
      </c>
      <c r="AR17" s="28">
        <v>130152</v>
      </c>
      <c r="AS17" s="28">
        <v>129208</v>
      </c>
      <c r="AT17" s="28">
        <v>126816</v>
      </c>
      <c r="AU17" s="28">
        <v>132762</v>
      </c>
      <c r="AV17" s="28">
        <v>132891</v>
      </c>
      <c r="AW17" s="28">
        <v>132844</v>
      </c>
      <c r="AX17" s="28">
        <v>141267</v>
      </c>
    </row>
    <row r="18" spans="1:50">
      <c r="A18" s="14" t="s">
        <v>10</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v>85497</v>
      </c>
      <c r="AC18" s="28">
        <v>85782</v>
      </c>
      <c r="AD18" s="28">
        <v>84485</v>
      </c>
      <c r="AE18" s="28">
        <v>89898</v>
      </c>
      <c r="AF18" s="28">
        <v>101560</v>
      </c>
      <c r="AG18" s="28">
        <v>107129</v>
      </c>
      <c r="AH18" s="28">
        <v>107392</v>
      </c>
      <c r="AI18" s="28">
        <v>134126</v>
      </c>
      <c r="AJ18" s="28">
        <v>145077</v>
      </c>
      <c r="AK18" s="28">
        <v>158640</v>
      </c>
      <c r="AL18" s="28">
        <v>166495</v>
      </c>
      <c r="AM18" s="28">
        <v>152111</v>
      </c>
      <c r="AN18" s="28">
        <v>170729</v>
      </c>
      <c r="AO18" s="28">
        <v>165922</v>
      </c>
      <c r="AP18" s="28">
        <v>164445</v>
      </c>
      <c r="AQ18" s="28">
        <v>163876</v>
      </c>
      <c r="AR18" s="28">
        <v>168985</v>
      </c>
      <c r="AS18" s="28">
        <v>188882</v>
      </c>
      <c r="AT18" s="28">
        <v>198738</v>
      </c>
      <c r="AU18" s="28">
        <v>206624</v>
      </c>
      <c r="AV18" s="28">
        <v>206167</v>
      </c>
      <c r="AW18" s="28">
        <v>204958</v>
      </c>
      <c r="AX18" s="28">
        <v>202188</v>
      </c>
    </row>
    <row r="19" spans="1:50">
      <c r="A19" s="14" t="s">
        <v>11</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v>991767</v>
      </c>
      <c r="AC19" s="28">
        <v>989043</v>
      </c>
      <c r="AD19" s="28">
        <v>1014140</v>
      </c>
      <c r="AE19" s="28">
        <v>1026406</v>
      </c>
      <c r="AF19" s="28">
        <v>1127807</v>
      </c>
      <c r="AG19" s="28">
        <v>1179451</v>
      </c>
      <c r="AH19" s="28">
        <v>1181312.81</v>
      </c>
      <c r="AI19" s="28">
        <v>1281060</v>
      </c>
      <c r="AJ19" s="28">
        <v>1289026</v>
      </c>
      <c r="AK19" s="28">
        <v>1315892</v>
      </c>
      <c r="AL19" s="28">
        <v>1401539</v>
      </c>
      <c r="AM19" s="28">
        <v>1477243</v>
      </c>
      <c r="AN19" s="28">
        <v>1533513</v>
      </c>
      <c r="AO19" s="28">
        <v>1565819</v>
      </c>
      <c r="AP19" s="28">
        <v>1580356</v>
      </c>
      <c r="AQ19" s="28">
        <v>1574379</v>
      </c>
      <c r="AR19" s="28">
        <v>1612235</v>
      </c>
      <c r="AS19" s="28">
        <v>1624381</v>
      </c>
      <c r="AT19" s="28">
        <v>1639025</v>
      </c>
      <c r="AU19" s="28">
        <v>1671523</v>
      </c>
      <c r="AV19" s="28">
        <v>1677102</v>
      </c>
      <c r="AW19" s="28">
        <v>1685835</v>
      </c>
      <c r="AX19" s="28">
        <v>1773235</v>
      </c>
    </row>
    <row r="20" spans="1:50">
      <c r="A20" s="14" t="s">
        <v>12</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v>142515</v>
      </c>
      <c r="AC20" s="28">
        <v>144394</v>
      </c>
      <c r="AD20" s="28">
        <v>146595</v>
      </c>
      <c r="AE20" s="28">
        <v>149525</v>
      </c>
      <c r="AF20" s="28">
        <v>154633</v>
      </c>
      <c r="AG20" s="28">
        <v>153780</v>
      </c>
      <c r="AH20" s="28">
        <v>189047</v>
      </c>
      <c r="AI20" s="28">
        <v>213448</v>
      </c>
      <c r="AJ20" s="28">
        <v>225174</v>
      </c>
      <c r="AK20" s="28">
        <v>248625</v>
      </c>
      <c r="AL20" s="28">
        <v>254603</v>
      </c>
      <c r="AM20" s="28">
        <v>247826</v>
      </c>
      <c r="AN20" s="28">
        <v>278366</v>
      </c>
      <c r="AO20" s="28">
        <v>276805</v>
      </c>
      <c r="AP20" s="28">
        <v>282578</v>
      </c>
      <c r="AQ20" s="28">
        <v>279241</v>
      </c>
      <c r="AR20" s="28">
        <v>301451</v>
      </c>
      <c r="AS20" s="28">
        <v>309510</v>
      </c>
      <c r="AT20" s="28">
        <v>319079</v>
      </c>
      <c r="AU20" s="28">
        <v>330982</v>
      </c>
      <c r="AV20" s="28">
        <v>328199</v>
      </c>
      <c r="AW20" s="28">
        <v>329444</v>
      </c>
      <c r="AX20" s="28">
        <v>333710</v>
      </c>
    </row>
    <row r="21" spans="1:50">
      <c r="A21" s="14" t="s">
        <v>13</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v>40378</v>
      </c>
      <c r="AC21" s="28">
        <v>40487</v>
      </c>
      <c r="AD21" s="28">
        <v>40931</v>
      </c>
      <c r="AE21" s="28">
        <v>42048</v>
      </c>
      <c r="AF21" s="28">
        <v>44230</v>
      </c>
      <c r="AG21" s="28">
        <v>50865</v>
      </c>
      <c r="AH21" s="28">
        <v>49994</v>
      </c>
      <c r="AI21" s="28">
        <v>50587</v>
      </c>
      <c r="AJ21" s="28">
        <v>52520</v>
      </c>
      <c r="AK21" s="28">
        <v>56201</v>
      </c>
      <c r="AL21" s="28">
        <v>55093</v>
      </c>
      <c r="AM21" s="28">
        <v>58095</v>
      </c>
      <c r="AN21" s="28">
        <v>60713</v>
      </c>
      <c r="AO21" s="28">
        <v>60087</v>
      </c>
      <c r="AP21" s="28">
        <v>61886</v>
      </c>
      <c r="AQ21" s="28">
        <v>61476</v>
      </c>
      <c r="AR21" s="28">
        <v>65661</v>
      </c>
      <c r="AS21" s="28">
        <v>76102</v>
      </c>
      <c r="AT21" s="28">
        <v>76686</v>
      </c>
      <c r="AU21" s="28">
        <v>78438</v>
      </c>
      <c r="AV21" s="28">
        <v>78228</v>
      </c>
      <c r="AW21" s="28">
        <v>81164</v>
      </c>
      <c r="AX21" s="28">
        <v>83851</v>
      </c>
    </row>
    <row r="22" spans="1:50">
      <c r="A22" s="14" t="s">
        <v>14</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v>99295</v>
      </c>
      <c r="AC22" s="28">
        <v>100176</v>
      </c>
      <c r="AD22" s="28">
        <v>104356</v>
      </c>
      <c r="AE22" s="28">
        <v>125857</v>
      </c>
      <c r="AF22" s="28">
        <v>129521</v>
      </c>
      <c r="AG22" s="28">
        <v>134992</v>
      </c>
      <c r="AH22" s="28">
        <v>151196</v>
      </c>
      <c r="AI22" s="28">
        <v>159541</v>
      </c>
      <c r="AJ22" s="28">
        <v>159016</v>
      </c>
      <c r="AK22" s="28">
        <v>169939</v>
      </c>
      <c r="AL22" s="28">
        <v>179436</v>
      </c>
      <c r="AM22" s="28">
        <v>194205</v>
      </c>
      <c r="AN22" s="28">
        <v>206921</v>
      </c>
      <c r="AO22" s="28">
        <v>206305</v>
      </c>
      <c r="AP22" s="28">
        <v>223463</v>
      </c>
      <c r="AQ22" s="28">
        <v>226722</v>
      </c>
      <c r="AR22" s="28">
        <v>238423</v>
      </c>
      <c r="AS22" s="28">
        <v>233679</v>
      </c>
      <c r="AT22" s="28">
        <v>232381</v>
      </c>
      <c r="AU22" s="28">
        <v>238332</v>
      </c>
      <c r="AV22" s="28">
        <v>240085</v>
      </c>
      <c r="AW22" s="28">
        <v>239134</v>
      </c>
      <c r="AX22" s="28">
        <v>244991</v>
      </c>
    </row>
    <row r="23" spans="1:50">
      <c r="A23" s="14" t="s">
        <v>15</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v>115073</v>
      </c>
      <c r="AC23" s="28">
        <v>134661</v>
      </c>
      <c r="AD23" s="28">
        <v>141602</v>
      </c>
      <c r="AE23" s="28">
        <v>147090</v>
      </c>
      <c r="AF23" s="28">
        <v>153376</v>
      </c>
      <c r="AG23" s="28">
        <v>183795</v>
      </c>
      <c r="AH23" s="28">
        <v>193933</v>
      </c>
      <c r="AI23" s="28">
        <v>193451</v>
      </c>
      <c r="AJ23" s="28">
        <v>193603</v>
      </c>
      <c r="AK23" s="28">
        <v>193809</v>
      </c>
      <c r="AL23" s="28">
        <v>199740</v>
      </c>
      <c r="AM23" s="28">
        <v>207621</v>
      </c>
      <c r="AN23" s="28">
        <v>223747</v>
      </c>
      <c r="AO23" s="28">
        <v>223974</v>
      </c>
      <c r="AP23" s="28">
        <v>228684</v>
      </c>
      <c r="AQ23" s="28">
        <v>240654</v>
      </c>
      <c r="AR23" s="28">
        <v>251340</v>
      </c>
      <c r="AS23" s="28">
        <v>258439</v>
      </c>
      <c r="AT23" s="28">
        <v>272698</v>
      </c>
      <c r="AU23" s="28">
        <v>281591</v>
      </c>
      <c r="AV23" s="28">
        <v>285242</v>
      </c>
      <c r="AW23" s="28">
        <v>291839</v>
      </c>
      <c r="AX23" s="28">
        <v>325057</v>
      </c>
    </row>
    <row r="24" spans="1:50">
      <c r="A24" s="14" t="s">
        <v>16</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v>153609</v>
      </c>
      <c r="AC24" s="28">
        <v>158061</v>
      </c>
      <c r="AD24" s="28">
        <v>166030</v>
      </c>
      <c r="AE24" s="28">
        <v>178001</v>
      </c>
      <c r="AF24" s="28">
        <v>210054</v>
      </c>
      <c r="AG24" s="28">
        <v>239360</v>
      </c>
      <c r="AH24" s="28">
        <v>218755</v>
      </c>
      <c r="AI24" s="28">
        <v>246111</v>
      </c>
      <c r="AJ24" s="28">
        <v>295877</v>
      </c>
      <c r="AK24" s="28">
        <v>303281</v>
      </c>
      <c r="AL24" s="28">
        <v>296767</v>
      </c>
      <c r="AM24" s="28">
        <v>294679</v>
      </c>
      <c r="AN24" s="28">
        <v>318116</v>
      </c>
      <c r="AO24" s="28">
        <v>313698</v>
      </c>
      <c r="AP24" s="28">
        <v>332471</v>
      </c>
      <c r="AQ24" s="28">
        <v>334538</v>
      </c>
      <c r="AR24" s="28">
        <v>336093</v>
      </c>
      <c r="AS24" s="28">
        <v>338324</v>
      </c>
      <c r="AT24" s="28">
        <v>361175</v>
      </c>
      <c r="AU24" s="28">
        <v>373357</v>
      </c>
      <c r="AV24" s="28">
        <v>382851</v>
      </c>
      <c r="AW24" s="28">
        <v>380550</v>
      </c>
      <c r="AX24" s="28">
        <v>398915</v>
      </c>
    </row>
    <row r="25" spans="1:50">
      <c r="A25" s="14" t="s">
        <v>17</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v>155850</v>
      </c>
      <c r="AC25" s="28">
        <v>157701</v>
      </c>
      <c r="AD25" s="28">
        <v>157968</v>
      </c>
      <c r="AE25" s="28">
        <v>174174</v>
      </c>
      <c r="AF25" s="28">
        <v>206565</v>
      </c>
      <c r="AG25" s="28">
        <v>240421</v>
      </c>
      <c r="AH25" s="28">
        <v>231511</v>
      </c>
      <c r="AI25" s="28">
        <v>254574</v>
      </c>
      <c r="AJ25" s="28">
        <v>258207</v>
      </c>
      <c r="AK25" s="28">
        <v>281368</v>
      </c>
      <c r="AL25" s="28">
        <v>280518</v>
      </c>
      <c r="AM25" s="28">
        <v>280208</v>
      </c>
      <c r="AN25" s="28">
        <v>288976</v>
      </c>
      <c r="AO25" s="28">
        <v>287563</v>
      </c>
      <c r="AP25" s="28">
        <v>294078</v>
      </c>
      <c r="AQ25" s="28">
        <v>314519</v>
      </c>
      <c r="AR25" s="28">
        <v>328611</v>
      </c>
      <c r="AS25" s="28">
        <v>338184</v>
      </c>
      <c r="AT25" s="28">
        <v>360180</v>
      </c>
      <c r="AU25" s="28">
        <v>369647</v>
      </c>
      <c r="AV25" s="28">
        <v>372781</v>
      </c>
      <c r="AW25" s="28">
        <v>375673</v>
      </c>
      <c r="AX25" s="28">
        <v>394187</v>
      </c>
    </row>
    <row r="26" spans="1:50">
      <c r="A26" s="14" t="s">
        <v>18</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v>69281</v>
      </c>
      <c r="AC26" s="28">
        <v>72329</v>
      </c>
      <c r="AD26" s="28">
        <v>73961</v>
      </c>
      <c r="AE26" s="28">
        <v>71900</v>
      </c>
      <c r="AF26" s="28">
        <v>76989</v>
      </c>
      <c r="AG26" s="28">
        <v>81838</v>
      </c>
      <c r="AH26" s="28">
        <v>81029</v>
      </c>
      <c r="AI26" s="28">
        <v>81852</v>
      </c>
      <c r="AJ26" s="28">
        <v>81461</v>
      </c>
      <c r="AK26" s="28">
        <v>100402</v>
      </c>
      <c r="AL26" s="28">
        <v>114436</v>
      </c>
      <c r="AM26" s="28">
        <v>122216</v>
      </c>
      <c r="AN26" s="28">
        <v>132381</v>
      </c>
      <c r="AO26" s="28">
        <v>128751</v>
      </c>
      <c r="AP26" s="28">
        <v>131764</v>
      </c>
      <c r="AQ26" s="28">
        <v>138791</v>
      </c>
      <c r="AR26" s="28">
        <v>149143</v>
      </c>
      <c r="AS26" s="28">
        <v>148004</v>
      </c>
      <c r="AT26" s="28">
        <v>148802</v>
      </c>
      <c r="AU26" s="28">
        <v>157085</v>
      </c>
      <c r="AV26" s="28">
        <v>155823</v>
      </c>
      <c r="AW26" s="28">
        <v>157770</v>
      </c>
      <c r="AX26" s="28">
        <v>163875</v>
      </c>
    </row>
    <row r="27" spans="1:50">
      <c r="A27" s="14" t="s">
        <v>19</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v>103397</v>
      </c>
      <c r="AC27" s="28">
        <v>102507</v>
      </c>
      <c r="AD27" s="28">
        <v>110283</v>
      </c>
      <c r="AE27" s="28">
        <v>109528</v>
      </c>
      <c r="AF27" s="28">
        <v>130673</v>
      </c>
      <c r="AG27" s="28">
        <v>133763</v>
      </c>
      <c r="AH27" s="28">
        <v>132091</v>
      </c>
      <c r="AI27" s="28">
        <v>151826</v>
      </c>
      <c r="AJ27" s="28">
        <v>149696</v>
      </c>
      <c r="AK27" s="28">
        <v>146110</v>
      </c>
      <c r="AL27" s="28">
        <v>145771</v>
      </c>
      <c r="AM27" s="28">
        <v>144378</v>
      </c>
      <c r="AN27" s="28">
        <v>155989</v>
      </c>
      <c r="AO27" s="28">
        <v>157905</v>
      </c>
      <c r="AP27" s="28">
        <v>167107</v>
      </c>
      <c r="AQ27" s="28">
        <v>168580</v>
      </c>
      <c r="AR27" s="28">
        <v>184528</v>
      </c>
      <c r="AS27" s="28">
        <v>190587</v>
      </c>
      <c r="AT27" s="28">
        <v>193363</v>
      </c>
      <c r="AU27" s="28">
        <v>195207</v>
      </c>
      <c r="AV27" s="28">
        <v>202886</v>
      </c>
      <c r="AW27" s="28">
        <v>218233</v>
      </c>
      <c r="AX27" s="28">
        <v>226829</v>
      </c>
    </row>
    <row r="28" spans="1:50">
      <c r="A28" s="14" t="s">
        <v>20</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v>335267</v>
      </c>
      <c r="AC28" s="28">
        <v>354121</v>
      </c>
      <c r="AD28" s="28">
        <v>378883</v>
      </c>
      <c r="AE28" s="28">
        <v>392499</v>
      </c>
      <c r="AF28" s="28">
        <v>395900</v>
      </c>
      <c r="AG28" s="28">
        <v>429980</v>
      </c>
      <c r="AH28" s="28">
        <v>466713</v>
      </c>
      <c r="AI28" s="28">
        <v>481781</v>
      </c>
      <c r="AJ28" s="28">
        <v>490079</v>
      </c>
      <c r="AK28" s="28">
        <v>498229</v>
      </c>
      <c r="AL28" s="28">
        <v>491168</v>
      </c>
      <c r="AM28" s="28">
        <v>501972</v>
      </c>
      <c r="AN28" s="28">
        <v>520497</v>
      </c>
      <c r="AO28" s="28">
        <v>522458</v>
      </c>
      <c r="AP28" s="28">
        <v>523965</v>
      </c>
      <c r="AQ28" s="28">
        <v>520957</v>
      </c>
      <c r="AR28" s="28">
        <v>533993</v>
      </c>
      <c r="AS28" s="28">
        <v>540274</v>
      </c>
      <c r="AT28" s="28">
        <v>542295</v>
      </c>
      <c r="AU28" s="28">
        <v>550398</v>
      </c>
      <c r="AV28" s="28">
        <v>560475</v>
      </c>
      <c r="AW28" s="28">
        <v>564464</v>
      </c>
      <c r="AX28" s="28">
        <v>594184</v>
      </c>
    </row>
    <row r="29" spans="1:50">
      <c r="A29" s="14" t="s">
        <v>21</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v>413619</v>
      </c>
      <c r="AC29" s="28">
        <v>420462</v>
      </c>
      <c r="AD29" s="28">
        <v>426283</v>
      </c>
      <c r="AE29" s="28">
        <v>418214</v>
      </c>
      <c r="AF29" s="28">
        <v>448608</v>
      </c>
      <c r="AG29" s="28">
        <v>478313</v>
      </c>
      <c r="AH29" s="28">
        <v>515692</v>
      </c>
      <c r="AI29" s="28">
        <v>522355</v>
      </c>
      <c r="AJ29" s="28">
        <v>545492</v>
      </c>
      <c r="AK29" s="28">
        <v>611764</v>
      </c>
      <c r="AL29" s="28">
        <v>626027</v>
      </c>
      <c r="AM29" s="28">
        <v>626152</v>
      </c>
      <c r="AN29" s="28">
        <v>615474</v>
      </c>
      <c r="AO29" s="28">
        <v>612355</v>
      </c>
      <c r="AP29" s="28">
        <v>609957</v>
      </c>
      <c r="AQ29" s="28">
        <v>623040</v>
      </c>
      <c r="AR29" s="28">
        <v>659331</v>
      </c>
      <c r="AS29" s="28">
        <v>693673</v>
      </c>
      <c r="AT29" s="28">
        <v>699558</v>
      </c>
      <c r="AU29" s="28">
        <v>724630</v>
      </c>
      <c r="AV29" s="28">
        <v>754806</v>
      </c>
      <c r="AW29" s="28">
        <v>766835</v>
      </c>
      <c r="AX29" s="28">
        <v>789504</v>
      </c>
    </row>
    <row r="30" spans="1:50" s="2" customFormat="1">
      <c r="A30" s="9" t="s">
        <v>0</v>
      </c>
      <c r="B30" s="29">
        <f t="shared" ref="B30:AL30" si="0">SUM(B8:B29)</f>
        <v>0</v>
      </c>
      <c r="C30" s="29">
        <f t="shared" si="0"/>
        <v>0</v>
      </c>
      <c r="D30" s="29">
        <f t="shared" si="0"/>
        <v>0</v>
      </c>
      <c r="E30" s="29">
        <f t="shared" si="0"/>
        <v>0</v>
      </c>
      <c r="F30" s="29">
        <f t="shared" si="0"/>
        <v>0</v>
      </c>
      <c r="G30" s="29">
        <f t="shared" si="0"/>
        <v>0</v>
      </c>
      <c r="H30" s="29">
        <f t="shared" si="0"/>
        <v>0</v>
      </c>
      <c r="I30" s="29">
        <f t="shared" si="0"/>
        <v>0</v>
      </c>
      <c r="J30" s="29">
        <f t="shared" si="0"/>
        <v>0</v>
      </c>
      <c r="K30" s="29">
        <f t="shared" si="0"/>
        <v>0</v>
      </c>
      <c r="L30" s="29">
        <f t="shared" si="0"/>
        <v>0</v>
      </c>
      <c r="M30" s="29">
        <f t="shared" si="0"/>
        <v>0</v>
      </c>
      <c r="N30" s="29">
        <f t="shared" si="0"/>
        <v>0</v>
      </c>
      <c r="O30" s="29">
        <f t="shared" si="0"/>
        <v>0</v>
      </c>
      <c r="P30" s="29">
        <f t="shared" si="0"/>
        <v>0</v>
      </c>
      <c r="Q30" s="29">
        <f t="shared" si="0"/>
        <v>0</v>
      </c>
      <c r="R30" s="29">
        <f t="shared" si="0"/>
        <v>0</v>
      </c>
      <c r="S30" s="29">
        <f t="shared" si="0"/>
        <v>0</v>
      </c>
      <c r="T30" s="29">
        <f t="shared" si="0"/>
        <v>0</v>
      </c>
      <c r="U30" s="29">
        <f t="shared" si="0"/>
        <v>0</v>
      </c>
      <c r="V30" s="29">
        <f t="shared" si="0"/>
        <v>0</v>
      </c>
      <c r="W30" s="29">
        <f t="shared" si="0"/>
        <v>0</v>
      </c>
      <c r="X30" s="29">
        <f t="shared" si="0"/>
        <v>0</v>
      </c>
      <c r="Y30" s="29">
        <f t="shared" si="0"/>
        <v>0</v>
      </c>
      <c r="Z30" s="29">
        <f t="shared" si="0"/>
        <v>0</v>
      </c>
      <c r="AA30" s="29">
        <f t="shared" si="0"/>
        <v>0</v>
      </c>
      <c r="AB30" s="29">
        <f t="shared" si="0"/>
        <v>3601686</v>
      </c>
      <c r="AC30" s="29">
        <f t="shared" si="0"/>
        <v>3658784</v>
      </c>
      <c r="AD30" s="29">
        <f t="shared" si="0"/>
        <v>3778607</v>
      </c>
      <c r="AE30" s="29">
        <f t="shared" si="0"/>
        <v>3909469</v>
      </c>
      <c r="AF30" s="29">
        <f t="shared" si="0"/>
        <v>4211179</v>
      </c>
      <c r="AG30" s="29">
        <f t="shared" si="0"/>
        <v>4493421</v>
      </c>
      <c r="AH30" s="29">
        <f t="shared" si="0"/>
        <v>4627571.8100000005</v>
      </c>
      <c r="AI30" s="29">
        <f t="shared" si="0"/>
        <v>4999003</v>
      </c>
      <c r="AJ30" s="29">
        <f t="shared" si="0"/>
        <v>5250167</v>
      </c>
      <c r="AK30" s="29">
        <f t="shared" si="0"/>
        <v>5533721</v>
      </c>
      <c r="AL30" s="29">
        <f t="shared" si="0"/>
        <v>5624245</v>
      </c>
      <c r="AM30" s="29">
        <f t="shared" ref="AM30:AV30" si="1">SUM(AM8:AM29)</f>
        <v>5773516</v>
      </c>
      <c r="AN30" s="29">
        <f t="shared" si="1"/>
        <v>6054414</v>
      </c>
      <c r="AO30" s="29">
        <f t="shared" si="1"/>
        <v>6087838</v>
      </c>
      <c r="AP30" s="29">
        <f t="shared" si="1"/>
        <v>6239678</v>
      </c>
      <c r="AQ30" s="29">
        <f t="shared" si="1"/>
        <v>6295920</v>
      </c>
      <c r="AR30" s="29">
        <f t="shared" si="1"/>
        <v>6581686</v>
      </c>
      <c r="AS30" s="29">
        <f t="shared" si="1"/>
        <v>6708554</v>
      </c>
      <c r="AT30" s="29">
        <f t="shared" si="1"/>
        <v>6844819</v>
      </c>
      <c r="AU30" s="29">
        <f t="shared" si="1"/>
        <v>7044494</v>
      </c>
      <c r="AV30" s="29">
        <f t="shared" si="1"/>
        <v>7151606</v>
      </c>
      <c r="AW30" s="29">
        <f t="shared" ref="AW30:AX30" si="2">SUM(AW8:AW29)</f>
        <v>7268662</v>
      </c>
      <c r="AX30" s="29">
        <f t="shared" si="2"/>
        <v>7576583</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sheetPr codeName="Feuil9"/>
  <dimension ref="A1:BC30"/>
  <sheetViews>
    <sheetView workbookViewId="0"/>
  </sheetViews>
  <sheetFormatPr baseColWidth="10" defaultColWidth="4.7109375" defaultRowHeight="12"/>
  <cols>
    <col min="1" max="1" width="29.140625" style="1" customWidth="1"/>
    <col min="2" max="26" width="7" style="1" bestFit="1" customWidth="1"/>
    <col min="27" max="30" width="6" style="1" bestFit="1" customWidth="1"/>
    <col min="31" max="35" width="5.42578125" style="1" bestFit="1" customWidth="1"/>
    <col min="36" max="38" width="6.42578125" style="1" bestFit="1" customWidth="1"/>
    <col min="39" max="48" width="6.42578125" style="4" bestFit="1" customWidth="1"/>
    <col min="49" max="50" width="6.42578125" style="4" customWidth="1"/>
    <col min="51" max="16384" width="4.7109375" style="1"/>
  </cols>
  <sheetData>
    <row r="1" spans="1:55" s="38" customFormat="1" ht="12.75">
      <c r="AM1" s="39"/>
      <c r="AN1" s="39"/>
      <c r="AO1" s="39"/>
      <c r="AP1" s="39"/>
      <c r="AQ1" s="39"/>
      <c r="AR1" s="39"/>
      <c r="AS1" s="39"/>
      <c r="AT1" s="39"/>
      <c r="AU1" s="39"/>
      <c r="AV1" s="39"/>
      <c r="AW1" s="39"/>
      <c r="AX1" s="39"/>
      <c r="AY1" s="39"/>
      <c r="AZ1" s="39"/>
      <c r="BA1" s="39"/>
      <c r="BB1" s="39"/>
      <c r="BC1" s="39"/>
    </row>
    <row r="2" spans="1:55" s="42" customFormat="1" ht="12.75">
      <c r="A2" s="40" t="s">
        <v>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41"/>
      <c r="AO2" s="41"/>
      <c r="AP2" s="41"/>
      <c r="AQ2" s="41"/>
      <c r="AR2" s="41"/>
      <c r="AS2" s="41"/>
      <c r="AT2" s="41"/>
      <c r="AU2" s="41"/>
      <c r="AV2" s="41"/>
      <c r="AW2" s="41"/>
      <c r="AX2" s="41"/>
      <c r="AY2" s="41"/>
      <c r="AZ2" s="41"/>
      <c r="BA2" s="41"/>
      <c r="BB2" s="41"/>
      <c r="BC2" s="41"/>
    </row>
    <row r="3" spans="1:55" s="38" customFormat="1" ht="12.75">
      <c r="AM3" s="39"/>
      <c r="AN3" s="39"/>
      <c r="AO3" s="39"/>
      <c r="AP3" s="39"/>
      <c r="AQ3" s="39"/>
      <c r="AR3" s="39"/>
      <c r="AS3" s="39"/>
      <c r="AT3" s="39"/>
      <c r="AU3" s="39"/>
      <c r="AV3" s="39"/>
      <c r="AW3" s="39"/>
      <c r="AX3" s="39"/>
      <c r="AY3" s="39"/>
      <c r="AZ3" s="39"/>
      <c r="BA3" s="39"/>
      <c r="BB3" s="39"/>
      <c r="BC3" s="39"/>
    </row>
    <row r="4" spans="1:55" s="38" customFormat="1" ht="12.75">
      <c r="AM4" s="39"/>
      <c r="AN4" s="39"/>
      <c r="AO4" s="39"/>
      <c r="AP4" s="39"/>
      <c r="AQ4" s="39"/>
      <c r="AR4" s="39"/>
      <c r="AS4" s="39"/>
      <c r="AT4" s="39"/>
      <c r="AU4" s="39"/>
      <c r="AV4" s="39"/>
      <c r="AW4" s="39"/>
      <c r="AX4" s="39"/>
      <c r="AY4" s="39"/>
      <c r="AZ4" s="39"/>
      <c r="BA4" s="39"/>
      <c r="BB4" s="39"/>
      <c r="BC4" s="39"/>
    </row>
    <row r="5" spans="1:55" ht="12.75">
      <c r="A5" s="3" t="s">
        <v>28</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55" ht="3" customHeight="1"/>
    <row r="7" spans="1:55" s="2" customFormat="1">
      <c r="A7" s="12"/>
      <c r="B7" s="13">
        <v>1966</v>
      </c>
      <c r="C7" s="13">
        <v>1967</v>
      </c>
      <c r="D7" s="13">
        <v>1968</v>
      </c>
      <c r="E7" s="13">
        <v>1969</v>
      </c>
      <c r="F7" s="13">
        <v>1970</v>
      </c>
      <c r="G7" s="13">
        <v>1971</v>
      </c>
      <c r="H7" s="13">
        <v>1972</v>
      </c>
      <c r="I7" s="13">
        <v>1973</v>
      </c>
      <c r="J7" s="13">
        <v>1974</v>
      </c>
      <c r="K7" s="13">
        <v>1975</v>
      </c>
      <c r="L7" s="13">
        <v>1976</v>
      </c>
      <c r="M7" s="13">
        <v>1977</v>
      </c>
      <c r="N7" s="13">
        <v>1978</v>
      </c>
      <c r="O7" s="13">
        <v>1979</v>
      </c>
      <c r="P7" s="13">
        <v>1980</v>
      </c>
      <c r="Q7" s="13">
        <v>1981</v>
      </c>
      <c r="R7" s="13">
        <v>1982</v>
      </c>
      <c r="S7" s="13">
        <v>1983</v>
      </c>
      <c r="T7" s="13">
        <v>1984</v>
      </c>
      <c r="U7" s="13">
        <v>1985</v>
      </c>
      <c r="V7" s="13">
        <v>1986</v>
      </c>
      <c r="W7" s="13">
        <v>1987</v>
      </c>
      <c r="X7" s="13">
        <v>1988</v>
      </c>
      <c r="Y7" s="13">
        <v>1989</v>
      </c>
      <c r="Z7" s="13">
        <v>1990</v>
      </c>
      <c r="AA7" s="13">
        <v>1991</v>
      </c>
      <c r="AB7" s="13">
        <v>1992</v>
      </c>
      <c r="AC7" s="13">
        <v>1993</v>
      </c>
      <c r="AD7" s="13">
        <v>1994</v>
      </c>
      <c r="AE7" s="13">
        <v>1995</v>
      </c>
      <c r="AF7" s="13">
        <v>1996</v>
      </c>
      <c r="AG7" s="13">
        <v>1997</v>
      </c>
      <c r="AH7" s="13">
        <v>1998</v>
      </c>
      <c r="AI7" s="13">
        <v>1999</v>
      </c>
      <c r="AJ7" s="13">
        <v>2000</v>
      </c>
      <c r="AK7" s="13">
        <v>2001</v>
      </c>
      <c r="AL7" s="13">
        <v>2002</v>
      </c>
      <c r="AM7" s="13">
        <v>2003</v>
      </c>
      <c r="AN7" s="13">
        <v>2004</v>
      </c>
      <c r="AO7" s="13">
        <v>2005</v>
      </c>
      <c r="AP7" s="13">
        <v>2006</v>
      </c>
      <c r="AQ7" s="13">
        <v>2007</v>
      </c>
      <c r="AR7" s="13">
        <v>2008</v>
      </c>
      <c r="AS7" s="13">
        <v>2009</v>
      </c>
      <c r="AT7" s="13">
        <v>2010</v>
      </c>
      <c r="AU7" s="13">
        <v>2011</v>
      </c>
      <c r="AV7" s="13">
        <v>2012</v>
      </c>
      <c r="AW7" s="13">
        <v>2013</v>
      </c>
      <c r="AX7" s="13">
        <v>2014</v>
      </c>
    </row>
    <row r="8" spans="1:55">
      <c r="A8" s="14" t="s">
        <v>1</v>
      </c>
      <c r="B8" s="26">
        <v>8745379</v>
      </c>
      <c r="C8" s="26">
        <v>7556509</v>
      </c>
      <c r="D8" s="26">
        <v>7084403</v>
      </c>
      <c r="E8" s="26">
        <v>6236977</v>
      </c>
      <c r="F8" s="26">
        <v>5936036</v>
      </c>
      <c r="G8" s="26">
        <v>5542977</v>
      </c>
      <c r="H8" s="26">
        <v>5302403</v>
      </c>
      <c r="I8" s="26">
        <v>4859364</v>
      </c>
      <c r="J8" s="26">
        <v>4964933</v>
      </c>
      <c r="K8" s="26">
        <v>4843788</v>
      </c>
      <c r="L8" s="26">
        <v>4569515</v>
      </c>
      <c r="M8" s="26">
        <v>4311250</v>
      </c>
      <c r="N8" s="26">
        <v>4510448</v>
      </c>
      <c r="O8" s="26">
        <v>4534079</v>
      </c>
      <c r="P8" s="26">
        <v>4355486</v>
      </c>
      <c r="Q8" s="26">
        <v>4485273</v>
      </c>
      <c r="R8" s="26">
        <v>4773372</v>
      </c>
      <c r="S8" s="26">
        <v>4613963</v>
      </c>
      <c r="T8" s="26">
        <v>4512491</v>
      </c>
      <c r="U8" s="26">
        <v>4182950</v>
      </c>
      <c r="V8" s="26">
        <v>4276801</v>
      </c>
      <c r="W8" s="26">
        <v>3727130.2961682733</v>
      </c>
      <c r="X8" s="26">
        <v>3287068.9492309447</v>
      </c>
      <c r="Y8" s="26">
        <v>3151537.6682393663</v>
      </c>
      <c r="Z8" s="26">
        <v>3141407.7638738155</v>
      </c>
      <c r="AA8" s="26">
        <v>3041918.9697562298</v>
      </c>
      <c r="AB8" s="26">
        <v>2879956</v>
      </c>
      <c r="AC8" s="26">
        <v>3230005</v>
      </c>
      <c r="AD8" s="26">
        <v>3012704</v>
      </c>
      <c r="AE8" s="26">
        <v>3234170</v>
      </c>
      <c r="AF8" s="26">
        <v>3292639</v>
      </c>
      <c r="AG8" s="26">
        <v>3608882</v>
      </c>
      <c r="AH8" s="26">
        <v>3965045</v>
      </c>
      <c r="AI8" s="26">
        <v>3741905</v>
      </c>
      <c r="AJ8" s="26">
        <v>4486173</v>
      </c>
      <c r="AK8" s="26">
        <v>5441013</v>
      </c>
      <c r="AL8" s="26">
        <v>5305226</v>
      </c>
      <c r="AM8" s="26">
        <v>4859431</v>
      </c>
      <c r="AN8" s="26">
        <v>5424749</v>
      </c>
      <c r="AO8" s="26">
        <v>4846432</v>
      </c>
      <c r="AP8" s="26">
        <v>4985894</v>
      </c>
      <c r="AQ8" s="26">
        <v>4926032</v>
      </c>
      <c r="AR8" s="26">
        <v>5305092</v>
      </c>
      <c r="AS8" s="26">
        <v>5722046</v>
      </c>
      <c r="AT8" s="26">
        <v>5733786</v>
      </c>
      <c r="AU8" s="26">
        <v>6087059</v>
      </c>
      <c r="AV8" s="26">
        <v>5829892</v>
      </c>
      <c r="AW8" s="26">
        <v>5475304</v>
      </c>
      <c r="AX8" s="26">
        <v>5759991</v>
      </c>
    </row>
    <row r="9" spans="1:55">
      <c r="A9" s="14" t="s">
        <v>2</v>
      </c>
      <c r="B9" s="26">
        <v>8910056</v>
      </c>
      <c r="C9" s="26">
        <v>7781519</v>
      </c>
      <c r="D9" s="26">
        <v>7440473</v>
      </c>
      <c r="E9" s="26">
        <v>6736443</v>
      </c>
      <c r="F9" s="26">
        <v>6799467</v>
      </c>
      <c r="G9" s="26">
        <v>6517753</v>
      </c>
      <c r="H9" s="26">
        <v>6861136</v>
      </c>
      <c r="I9" s="26">
        <v>6783486</v>
      </c>
      <c r="J9" s="26">
        <v>6996461</v>
      </c>
      <c r="K9" s="26">
        <v>6909794</v>
      </c>
      <c r="L9" s="26">
        <v>6783632</v>
      </c>
      <c r="M9" s="26">
        <v>6465486</v>
      </c>
      <c r="N9" s="26">
        <v>6734521</v>
      </c>
      <c r="O9" s="26">
        <v>6963727</v>
      </c>
      <c r="P9" s="26">
        <v>6658298</v>
      </c>
      <c r="Q9" s="26">
        <v>7351595</v>
      </c>
      <c r="R9" s="26">
        <v>7976457</v>
      </c>
      <c r="S9" s="26">
        <v>8200169</v>
      </c>
      <c r="T9" s="26">
        <v>7819129</v>
      </c>
      <c r="U9" s="26">
        <v>7372843</v>
      </c>
      <c r="V9" s="26">
        <v>7312439</v>
      </c>
      <c r="W9" s="26">
        <v>5597929.407915879</v>
      </c>
      <c r="X9" s="26">
        <v>4934539.3509137277</v>
      </c>
      <c r="Y9" s="26">
        <v>4672463.0196978645</v>
      </c>
      <c r="Z9" s="26">
        <v>4818668.8933657249</v>
      </c>
      <c r="AA9" s="26">
        <v>4738454.2725015059</v>
      </c>
      <c r="AB9" s="26">
        <v>4764562</v>
      </c>
      <c r="AC9" s="26">
        <v>5473446</v>
      </c>
      <c r="AD9" s="26">
        <v>5167386</v>
      </c>
      <c r="AE9" s="26">
        <v>5609698</v>
      </c>
      <c r="AF9" s="26">
        <v>5712655</v>
      </c>
      <c r="AG9" s="26">
        <v>6329690</v>
      </c>
      <c r="AH9" s="26">
        <v>7843267</v>
      </c>
      <c r="AI9" s="26">
        <v>7149705</v>
      </c>
      <c r="AJ9" s="26">
        <v>8013419</v>
      </c>
      <c r="AK9" s="26">
        <v>8976698</v>
      </c>
      <c r="AL9" s="26">
        <v>9037831</v>
      </c>
      <c r="AM9" s="26">
        <v>8269155</v>
      </c>
      <c r="AN9" s="26">
        <v>9586877</v>
      </c>
      <c r="AO9" s="26">
        <v>8458583</v>
      </c>
      <c r="AP9" s="26">
        <v>9257071</v>
      </c>
      <c r="AQ9" s="26">
        <v>8797842</v>
      </c>
      <c r="AR9" s="26">
        <v>9083017</v>
      </c>
      <c r="AS9" s="26">
        <v>9710381</v>
      </c>
      <c r="AT9" s="26">
        <v>10234377</v>
      </c>
      <c r="AU9" s="26">
        <v>10662432</v>
      </c>
      <c r="AV9" s="26">
        <v>9906266</v>
      </c>
      <c r="AW9" s="26">
        <v>9433327</v>
      </c>
      <c r="AX9" s="26">
        <v>10157601</v>
      </c>
    </row>
    <row r="10" spans="1:55">
      <c r="A10" s="14" t="s">
        <v>3</v>
      </c>
      <c r="B10" s="26">
        <v>3908883</v>
      </c>
      <c r="C10" s="26">
        <v>3773165</v>
      </c>
      <c r="D10" s="26">
        <v>3597460</v>
      </c>
      <c r="E10" s="26">
        <v>3326606</v>
      </c>
      <c r="F10" s="26">
        <v>3357625</v>
      </c>
      <c r="G10" s="26">
        <v>3257658</v>
      </c>
      <c r="H10" s="26">
        <v>3321391</v>
      </c>
      <c r="I10" s="26">
        <v>3119472</v>
      </c>
      <c r="J10" s="26">
        <v>3119895</v>
      </c>
      <c r="K10" s="26">
        <v>3081998</v>
      </c>
      <c r="L10" s="26">
        <v>3053068</v>
      </c>
      <c r="M10" s="26">
        <v>2808282</v>
      </c>
      <c r="N10" s="26">
        <v>2883194</v>
      </c>
      <c r="O10" s="26">
        <v>2957126</v>
      </c>
      <c r="P10" s="26">
        <v>2879179</v>
      </c>
      <c r="Q10" s="26">
        <v>3353135</v>
      </c>
      <c r="R10" s="26">
        <v>3668909</v>
      </c>
      <c r="S10" s="26">
        <v>3515031</v>
      </c>
      <c r="T10" s="26">
        <v>3431811</v>
      </c>
      <c r="U10" s="26">
        <v>3104733</v>
      </c>
      <c r="V10" s="26">
        <v>3057868</v>
      </c>
      <c r="W10" s="26">
        <v>2392672.7517810054</v>
      </c>
      <c r="X10" s="26">
        <v>1940414.0829963933</v>
      </c>
      <c r="Y10" s="26">
        <v>1906519.0693311475</v>
      </c>
      <c r="Z10" s="26">
        <v>1943962.3531633741</v>
      </c>
      <c r="AA10" s="26">
        <v>1811110.6138975781</v>
      </c>
      <c r="AB10" s="26">
        <v>1729808</v>
      </c>
      <c r="AC10" s="26">
        <v>2098329</v>
      </c>
      <c r="AD10" s="26">
        <v>1900179</v>
      </c>
      <c r="AE10" s="26">
        <v>2057254</v>
      </c>
      <c r="AF10" s="26">
        <v>2097202</v>
      </c>
      <c r="AG10" s="26">
        <v>2189418</v>
      </c>
      <c r="AH10" s="26">
        <v>2477661</v>
      </c>
      <c r="AI10" s="26">
        <v>2025870</v>
      </c>
      <c r="AJ10" s="26">
        <v>2104748</v>
      </c>
      <c r="AK10" s="26">
        <v>2667929</v>
      </c>
      <c r="AL10" s="26">
        <v>2568060</v>
      </c>
      <c r="AM10" s="26">
        <v>2373401</v>
      </c>
      <c r="AN10" s="26">
        <v>2794143</v>
      </c>
      <c r="AO10" s="26">
        <v>2401504</v>
      </c>
      <c r="AP10" s="26">
        <v>2725890</v>
      </c>
      <c r="AQ10" s="26">
        <v>2553360</v>
      </c>
      <c r="AR10" s="26">
        <v>2564470</v>
      </c>
      <c r="AS10" s="26">
        <v>2759835</v>
      </c>
      <c r="AT10" s="26">
        <v>2931955</v>
      </c>
      <c r="AU10" s="26">
        <v>3069684</v>
      </c>
      <c r="AV10" s="26">
        <v>2919532</v>
      </c>
      <c r="AW10" s="26">
        <v>2846045</v>
      </c>
      <c r="AX10" s="26">
        <v>3178901</v>
      </c>
    </row>
    <row r="11" spans="1:55">
      <c r="A11" s="14" t="s">
        <v>4</v>
      </c>
      <c r="B11" s="26">
        <v>4274465</v>
      </c>
      <c r="C11" s="26">
        <v>3908920</v>
      </c>
      <c r="D11" s="26">
        <v>3751088</v>
      </c>
      <c r="E11" s="26">
        <v>3380970</v>
      </c>
      <c r="F11" s="26">
        <v>3461352</v>
      </c>
      <c r="G11" s="26">
        <v>3286571</v>
      </c>
      <c r="H11" s="26">
        <v>3308395</v>
      </c>
      <c r="I11" s="26">
        <v>3179263</v>
      </c>
      <c r="J11" s="26">
        <v>3206118</v>
      </c>
      <c r="K11" s="26">
        <v>3164581</v>
      </c>
      <c r="L11" s="26">
        <v>3097275</v>
      </c>
      <c r="M11" s="26">
        <v>2936263</v>
      </c>
      <c r="N11" s="26">
        <v>3046183</v>
      </c>
      <c r="O11" s="26">
        <v>2992819</v>
      </c>
      <c r="P11" s="26">
        <v>2925991</v>
      </c>
      <c r="Q11" s="26">
        <v>3293284</v>
      </c>
      <c r="R11" s="26">
        <v>3608033</v>
      </c>
      <c r="S11" s="26">
        <v>3533622</v>
      </c>
      <c r="T11" s="26">
        <v>3351021</v>
      </c>
      <c r="U11" s="26">
        <v>3246865</v>
      </c>
      <c r="V11" s="26">
        <v>3172049</v>
      </c>
      <c r="W11" s="26">
        <v>2462794.6618411569</v>
      </c>
      <c r="X11" s="26">
        <v>2302937.3297022041</v>
      </c>
      <c r="Y11" s="26">
        <v>2254109.7779255011</v>
      </c>
      <c r="Z11" s="26">
        <v>2294749.1023358619</v>
      </c>
      <c r="AA11" s="26">
        <v>2220967.697942066</v>
      </c>
      <c r="AB11" s="26">
        <v>2145735</v>
      </c>
      <c r="AC11" s="26">
        <v>2601841</v>
      </c>
      <c r="AD11" s="26">
        <v>2361809</v>
      </c>
      <c r="AE11" s="26">
        <v>2418694</v>
      </c>
      <c r="AF11" s="26">
        <v>2621269</v>
      </c>
      <c r="AG11" s="26">
        <v>2794916</v>
      </c>
      <c r="AH11" s="26">
        <v>3545521</v>
      </c>
      <c r="AI11" s="26">
        <v>3150306</v>
      </c>
      <c r="AJ11" s="26">
        <v>3312685</v>
      </c>
      <c r="AK11" s="26">
        <v>3659349</v>
      </c>
      <c r="AL11" s="26">
        <v>3485857</v>
      </c>
      <c r="AM11" s="26">
        <v>3240233</v>
      </c>
      <c r="AN11" s="26">
        <v>3732309</v>
      </c>
      <c r="AO11" s="26">
        <v>3163874</v>
      </c>
      <c r="AP11" s="26">
        <v>3669800</v>
      </c>
      <c r="AQ11" s="26">
        <v>3331487</v>
      </c>
      <c r="AR11" s="26">
        <v>3524858</v>
      </c>
      <c r="AS11" s="26">
        <v>3648398</v>
      </c>
      <c r="AT11" s="26">
        <v>3818148</v>
      </c>
      <c r="AU11" s="26">
        <v>4161696</v>
      </c>
      <c r="AV11" s="26">
        <v>3865499</v>
      </c>
      <c r="AW11" s="26">
        <v>3555729</v>
      </c>
      <c r="AX11" s="26">
        <v>4053906</v>
      </c>
    </row>
    <row r="12" spans="1:55">
      <c r="A12" s="14" t="s">
        <v>5</v>
      </c>
      <c r="B12" s="26">
        <v>4606688</v>
      </c>
      <c r="C12" s="26">
        <v>4272924</v>
      </c>
      <c r="D12" s="26">
        <v>4067168</v>
      </c>
      <c r="E12" s="26">
        <v>3626626</v>
      </c>
      <c r="F12" s="26">
        <v>3694964</v>
      </c>
      <c r="G12" s="26">
        <v>3508053</v>
      </c>
      <c r="H12" s="26">
        <v>3771881</v>
      </c>
      <c r="I12" s="26">
        <v>3628438</v>
      </c>
      <c r="J12" s="26">
        <v>3638620</v>
      </c>
      <c r="K12" s="26">
        <v>3706290</v>
      </c>
      <c r="L12" s="26">
        <v>3603349</v>
      </c>
      <c r="M12" s="26">
        <v>3339308</v>
      </c>
      <c r="N12" s="26">
        <v>3686871</v>
      </c>
      <c r="O12" s="26">
        <v>3654445</v>
      </c>
      <c r="P12" s="26">
        <v>3435104</v>
      </c>
      <c r="Q12" s="26">
        <v>3962307</v>
      </c>
      <c r="R12" s="26">
        <v>4484373</v>
      </c>
      <c r="S12" s="26">
        <v>4432604</v>
      </c>
      <c r="T12" s="26">
        <v>4172493</v>
      </c>
      <c r="U12" s="26">
        <v>3725305</v>
      </c>
      <c r="V12" s="26">
        <v>3623383</v>
      </c>
      <c r="W12" s="26">
        <v>2755669.9481437644</v>
      </c>
      <c r="X12" s="26">
        <v>2437499.9582471587</v>
      </c>
      <c r="Y12" s="26">
        <v>2324236.692376886</v>
      </c>
      <c r="Z12" s="26">
        <v>2216004.0597568071</v>
      </c>
      <c r="AA12" s="26">
        <v>2124888.3707839567</v>
      </c>
      <c r="AB12" s="26">
        <v>2146486</v>
      </c>
      <c r="AC12" s="26">
        <v>2669729</v>
      </c>
      <c r="AD12" s="26">
        <v>2449125</v>
      </c>
      <c r="AE12" s="26">
        <v>2583131</v>
      </c>
      <c r="AF12" s="26">
        <v>2621017</v>
      </c>
      <c r="AG12" s="26">
        <v>2815259</v>
      </c>
      <c r="AH12" s="26">
        <v>3268609</v>
      </c>
      <c r="AI12" s="26">
        <v>2818802</v>
      </c>
      <c r="AJ12" s="26">
        <v>3037165</v>
      </c>
      <c r="AK12" s="26">
        <v>3507540</v>
      </c>
      <c r="AL12" s="26">
        <v>3320645</v>
      </c>
      <c r="AM12" s="26">
        <v>3066354</v>
      </c>
      <c r="AN12" s="26">
        <v>3566717</v>
      </c>
      <c r="AO12" s="26">
        <v>3025370</v>
      </c>
      <c r="AP12" s="26">
        <v>3385984</v>
      </c>
      <c r="AQ12" s="26">
        <v>3110320</v>
      </c>
      <c r="AR12" s="26">
        <v>3291688</v>
      </c>
      <c r="AS12" s="26">
        <v>3361531</v>
      </c>
      <c r="AT12" s="26">
        <v>3469210</v>
      </c>
      <c r="AU12" s="26">
        <v>3637791</v>
      </c>
      <c r="AV12" s="26">
        <v>3368434</v>
      </c>
      <c r="AW12" s="26">
        <v>3498806</v>
      </c>
      <c r="AX12" s="26">
        <v>4003664</v>
      </c>
    </row>
    <row r="13" spans="1:55">
      <c r="A13" s="14" t="s">
        <v>6</v>
      </c>
      <c r="B13" s="26">
        <v>7688431</v>
      </c>
      <c r="C13" s="26">
        <v>7103389</v>
      </c>
      <c r="D13" s="26">
        <v>6953046</v>
      </c>
      <c r="E13" s="26">
        <v>6302060</v>
      </c>
      <c r="F13" s="26">
        <v>6224683</v>
      </c>
      <c r="G13" s="26">
        <v>6040483</v>
      </c>
      <c r="H13" s="26">
        <v>6207522</v>
      </c>
      <c r="I13" s="26">
        <v>5862023</v>
      </c>
      <c r="J13" s="26">
        <v>5949683</v>
      </c>
      <c r="K13" s="26">
        <v>5924296</v>
      </c>
      <c r="L13" s="26">
        <v>5971736</v>
      </c>
      <c r="M13" s="26">
        <v>5559517</v>
      </c>
      <c r="N13" s="26">
        <v>6132955</v>
      </c>
      <c r="O13" s="26">
        <v>6355557</v>
      </c>
      <c r="P13" s="26">
        <v>6228628</v>
      </c>
      <c r="Q13" s="26">
        <v>6711026</v>
      </c>
      <c r="R13" s="26">
        <v>7613644</v>
      </c>
      <c r="S13" s="26">
        <v>7450945</v>
      </c>
      <c r="T13" s="26">
        <v>7257418</v>
      </c>
      <c r="U13" s="26">
        <v>6972557</v>
      </c>
      <c r="V13" s="26">
        <v>6825814</v>
      </c>
      <c r="W13" s="26">
        <v>5393440.7565003028</v>
      </c>
      <c r="X13" s="26">
        <v>4973418.4812996797</v>
      </c>
      <c r="Y13" s="26">
        <v>4778010.0861973194</v>
      </c>
      <c r="Z13" s="26">
        <v>4842249.3838793924</v>
      </c>
      <c r="AA13" s="26">
        <v>4809244.3249188876</v>
      </c>
      <c r="AB13" s="26">
        <v>4683161</v>
      </c>
      <c r="AC13" s="26">
        <v>5485204</v>
      </c>
      <c r="AD13" s="26">
        <v>5214490</v>
      </c>
      <c r="AE13" s="26">
        <v>5366579</v>
      </c>
      <c r="AF13" s="26">
        <v>5543152</v>
      </c>
      <c r="AG13" s="26">
        <v>5972154</v>
      </c>
      <c r="AH13" s="26">
        <v>6950602</v>
      </c>
      <c r="AI13" s="26">
        <v>6092691</v>
      </c>
      <c r="AJ13" s="26">
        <v>6448825</v>
      </c>
      <c r="AK13" s="26">
        <v>7175550</v>
      </c>
      <c r="AL13" s="26">
        <v>6841516</v>
      </c>
      <c r="AM13" s="26">
        <v>6624516</v>
      </c>
      <c r="AN13" s="26">
        <v>7880401</v>
      </c>
      <c r="AO13" s="26">
        <v>7048325</v>
      </c>
      <c r="AP13" s="26">
        <v>8158086</v>
      </c>
      <c r="AQ13" s="26">
        <v>7762875</v>
      </c>
      <c r="AR13" s="26">
        <v>8450162</v>
      </c>
      <c r="AS13" s="26">
        <v>9136987</v>
      </c>
      <c r="AT13" s="26">
        <v>9304485</v>
      </c>
      <c r="AU13" s="26">
        <v>9996476</v>
      </c>
      <c r="AV13" s="26">
        <v>9474279</v>
      </c>
      <c r="AW13" s="26">
        <v>8742020</v>
      </c>
      <c r="AX13" s="26">
        <v>9611474</v>
      </c>
    </row>
    <row r="14" spans="1:55">
      <c r="A14" s="14" t="s">
        <v>7</v>
      </c>
      <c r="B14" s="26">
        <v>6087855</v>
      </c>
      <c r="C14" s="26">
        <v>5808322</v>
      </c>
      <c r="D14" s="26">
        <v>5458678</v>
      </c>
      <c r="E14" s="26">
        <v>4974797</v>
      </c>
      <c r="F14" s="26">
        <v>5012712</v>
      </c>
      <c r="G14" s="26">
        <v>4764999</v>
      </c>
      <c r="H14" s="26">
        <v>4777991</v>
      </c>
      <c r="I14" s="26">
        <v>4582549</v>
      </c>
      <c r="J14" s="26">
        <v>4630132</v>
      </c>
      <c r="K14" s="26">
        <v>4662413</v>
      </c>
      <c r="L14" s="26">
        <v>4493214</v>
      </c>
      <c r="M14" s="26">
        <v>4455102</v>
      </c>
      <c r="N14" s="26">
        <v>5086111</v>
      </c>
      <c r="O14" s="26">
        <v>5068946</v>
      </c>
      <c r="P14" s="26">
        <v>4722694</v>
      </c>
      <c r="Q14" s="26">
        <v>5510576</v>
      </c>
      <c r="R14" s="26">
        <v>5937640</v>
      </c>
      <c r="S14" s="26">
        <v>6349539</v>
      </c>
      <c r="T14" s="26">
        <v>6133525</v>
      </c>
      <c r="U14" s="26">
        <v>5438720</v>
      </c>
      <c r="V14" s="26">
        <v>5305494</v>
      </c>
      <c r="W14" s="26">
        <v>3975683.0871048034</v>
      </c>
      <c r="X14" s="26">
        <v>3713767.8894346766</v>
      </c>
      <c r="Y14" s="26">
        <v>3500567.3682141528</v>
      </c>
      <c r="Z14" s="26">
        <v>3568872.2389489054</v>
      </c>
      <c r="AA14" s="26">
        <v>3328929.0872842283</v>
      </c>
      <c r="AB14" s="26">
        <v>3178594</v>
      </c>
      <c r="AC14" s="26">
        <v>3656405</v>
      </c>
      <c r="AD14" s="26">
        <v>3575174</v>
      </c>
      <c r="AE14" s="26">
        <v>3877427</v>
      </c>
      <c r="AF14" s="26">
        <v>4196995</v>
      </c>
      <c r="AG14" s="26">
        <v>4496254</v>
      </c>
      <c r="AH14" s="26">
        <v>5181894</v>
      </c>
      <c r="AI14" s="26">
        <v>4471166</v>
      </c>
      <c r="AJ14" s="26">
        <v>4723975</v>
      </c>
      <c r="AK14" s="26">
        <v>5608410</v>
      </c>
      <c r="AL14" s="26">
        <v>5334850</v>
      </c>
      <c r="AM14" s="26">
        <v>4947385</v>
      </c>
      <c r="AN14" s="26">
        <v>5497785</v>
      </c>
      <c r="AO14" s="26">
        <v>4757638</v>
      </c>
      <c r="AP14" s="26">
        <v>5354187</v>
      </c>
      <c r="AQ14" s="26">
        <v>5075856</v>
      </c>
      <c r="AR14" s="26">
        <v>5750051</v>
      </c>
      <c r="AS14" s="26">
        <v>6325704</v>
      </c>
      <c r="AT14" s="26">
        <v>6443988</v>
      </c>
      <c r="AU14" s="26">
        <v>6888272</v>
      </c>
      <c r="AV14" s="26">
        <v>6443620</v>
      </c>
      <c r="AW14" s="26">
        <v>6020383</v>
      </c>
      <c r="AX14" s="26">
        <v>6657127</v>
      </c>
    </row>
    <row r="15" spans="1:55">
      <c r="A15" s="14" t="s">
        <v>8</v>
      </c>
      <c r="B15" s="26">
        <v>4673335</v>
      </c>
      <c r="C15" s="26">
        <v>4195929</v>
      </c>
      <c r="D15" s="26">
        <v>4083580</v>
      </c>
      <c r="E15" s="26">
        <v>3484465</v>
      </c>
      <c r="F15" s="26">
        <v>3589536</v>
      </c>
      <c r="G15" s="26">
        <v>3334784</v>
      </c>
      <c r="H15" s="26">
        <v>3471614</v>
      </c>
      <c r="I15" s="26">
        <v>3185985</v>
      </c>
      <c r="J15" s="26">
        <v>3366860</v>
      </c>
      <c r="K15" s="26">
        <v>3429864</v>
      </c>
      <c r="L15" s="26">
        <v>3197266</v>
      </c>
      <c r="M15" s="26">
        <v>3010246</v>
      </c>
      <c r="N15" s="26">
        <v>3292149</v>
      </c>
      <c r="O15" s="26">
        <v>3269765</v>
      </c>
      <c r="P15" s="26">
        <v>3055218</v>
      </c>
      <c r="Q15" s="26">
        <v>3440321</v>
      </c>
      <c r="R15" s="26">
        <v>3723664</v>
      </c>
      <c r="S15" s="26">
        <v>3525149</v>
      </c>
      <c r="T15" s="26">
        <v>3267180</v>
      </c>
      <c r="U15" s="26">
        <v>2960884</v>
      </c>
      <c r="V15" s="26">
        <v>2839494</v>
      </c>
      <c r="W15" s="26">
        <v>2026132.9800699065</v>
      </c>
      <c r="X15" s="26">
        <v>1906974.5037192658</v>
      </c>
      <c r="Y15" s="26">
        <v>1828611.017613291</v>
      </c>
      <c r="Z15" s="26">
        <v>1969693.9566794804</v>
      </c>
      <c r="AA15" s="26">
        <v>1843866.6565995486</v>
      </c>
      <c r="AB15" s="26">
        <v>1747461</v>
      </c>
      <c r="AC15" s="26">
        <v>2101121</v>
      </c>
      <c r="AD15" s="26">
        <v>2001781</v>
      </c>
      <c r="AE15" s="26">
        <v>2097552</v>
      </c>
      <c r="AF15" s="26">
        <v>2076040</v>
      </c>
      <c r="AG15" s="26">
        <v>2222326</v>
      </c>
      <c r="AH15" s="26">
        <v>2555142</v>
      </c>
      <c r="AI15" s="26">
        <v>2124058</v>
      </c>
      <c r="AJ15" s="26">
        <v>2195385</v>
      </c>
      <c r="AK15" s="26">
        <v>2767690</v>
      </c>
      <c r="AL15" s="26">
        <v>2656420</v>
      </c>
      <c r="AM15" s="26">
        <v>2434093</v>
      </c>
      <c r="AN15" s="26">
        <v>2883487</v>
      </c>
      <c r="AO15" s="26">
        <v>2549519</v>
      </c>
      <c r="AP15" s="26">
        <v>2887232</v>
      </c>
      <c r="AQ15" s="26">
        <v>2733888</v>
      </c>
      <c r="AR15" s="26">
        <v>2908735</v>
      </c>
      <c r="AS15" s="26">
        <v>2966049</v>
      </c>
      <c r="AT15" s="26">
        <v>2996807</v>
      </c>
      <c r="AU15" s="26">
        <v>3270002</v>
      </c>
      <c r="AV15" s="26">
        <v>3082622</v>
      </c>
      <c r="AW15" s="26">
        <v>2983720</v>
      </c>
      <c r="AX15" s="26">
        <v>3358084</v>
      </c>
    </row>
    <row r="16" spans="1:55">
      <c r="A16" s="14" t="s">
        <v>22</v>
      </c>
      <c r="B16" s="26">
        <v>802471</v>
      </c>
      <c r="C16" s="26">
        <v>684054</v>
      </c>
      <c r="D16" s="26">
        <v>650966</v>
      </c>
      <c r="E16" s="26">
        <v>610972</v>
      </c>
      <c r="F16" s="26">
        <v>577409</v>
      </c>
      <c r="G16" s="26">
        <v>537255</v>
      </c>
      <c r="H16" s="26">
        <v>551114</v>
      </c>
      <c r="I16" s="26">
        <v>546624</v>
      </c>
      <c r="J16" s="26">
        <v>561467</v>
      </c>
      <c r="K16" s="26">
        <v>573976</v>
      </c>
      <c r="L16" s="26">
        <v>604610</v>
      </c>
      <c r="M16" s="26">
        <v>594097</v>
      </c>
      <c r="N16" s="26">
        <v>591510</v>
      </c>
      <c r="O16" s="26">
        <v>584795</v>
      </c>
      <c r="P16" s="26">
        <v>2762150</v>
      </c>
      <c r="Q16" s="26">
        <v>606797</v>
      </c>
      <c r="R16" s="26">
        <v>685472</v>
      </c>
      <c r="S16" s="26">
        <v>643000</v>
      </c>
      <c r="T16" s="26">
        <v>529778</v>
      </c>
      <c r="U16" s="26">
        <v>434489</v>
      </c>
      <c r="V16" s="26">
        <v>433264</v>
      </c>
      <c r="W16" s="26">
        <v>358915</v>
      </c>
      <c r="X16" s="26">
        <v>296375</v>
      </c>
      <c r="Y16" s="26">
        <v>298913</v>
      </c>
      <c r="Z16" s="26">
        <v>277999.93731001421</v>
      </c>
      <c r="AA16" s="26">
        <v>268599.02365496295</v>
      </c>
      <c r="AB16" s="26">
        <v>275219</v>
      </c>
      <c r="AC16" s="26">
        <v>330431</v>
      </c>
      <c r="AD16" s="26">
        <v>278164</v>
      </c>
      <c r="AE16" s="26">
        <v>303490</v>
      </c>
      <c r="AF16" s="26">
        <v>302626</v>
      </c>
      <c r="AG16" s="26">
        <v>317556</v>
      </c>
      <c r="AH16" s="26">
        <v>392445</v>
      </c>
      <c r="AI16" s="26">
        <v>322799</v>
      </c>
      <c r="AJ16" s="26">
        <v>318958</v>
      </c>
      <c r="AK16" s="26">
        <v>363552</v>
      </c>
      <c r="AL16" s="26">
        <v>354710</v>
      </c>
      <c r="AM16" s="26">
        <v>327358</v>
      </c>
      <c r="AN16" s="26">
        <v>431003</v>
      </c>
      <c r="AO16" s="26">
        <v>291342</v>
      </c>
      <c r="AP16" s="26">
        <v>298707</v>
      </c>
      <c r="AQ16" s="26">
        <v>300664</v>
      </c>
      <c r="AR16" s="26">
        <v>303967</v>
      </c>
      <c r="AS16" s="26">
        <v>353529</v>
      </c>
      <c r="AT16" s="26">
        <v>392081</v>
      </c>
      <c r="AU16" s="26">
        <v>398096</v>
      </c>
      <c r="AV16" s="26">
        <v>351102</v>
      </c>
      <c r="AW16" s="26">
        <v>335503</v>
      </c>
      <c r="AX16" s="26">
        <v>390132</v>
      </c>
    </row>
    <row r="17" spans="1:50">
      <c r="A17" s="14" t="s">
        <v>9</v>
      </c>
      <c r="B17" s="26">
        <v>3580980</v>
      </c>
      <c r="C17" s="26">
        <v>3260910</v>
      </c>
      <c r="D17" s="26">
        <v>3144337</v>
      </c>
      <c r="E17" s="26">
        <v>2775090</v>
      </c>
      <c r="F17" s="26">
        <v>2884272</v>
      </c>
      <c r="G17" s="26">
        <v>2732626</v>
      </c>
      <c r="H17" s="26">
        <v>2945002</v>
      </c>
      <c r="I17" s="26">
        <v>2787364</v>
      </c>
      <c r="J17" s="26">
        <v>2833555</v>
      </c>
      <c r="K17" s="26">
        <v>2755697</v>
      </c>
      <c r="L17" s="26">
        <v>2488300</v>
      </c>
      <c r="M17" s="26">
        <v>2410020</v>
      </c>
      <c r="N17" s="26">
        <v>2558810</v>
      </c>
      <c r="O17" s="26">
        <v>2603896</v>
      </c>
      <c r="P17" s="26">
        <v>2421033</v>
      </c>
      <c r="Q17" s="26">
        <v>2512663</v>
      </c>
      <c r="R17" s="26">
        <v>3040952</v>
      </c>
      <c r="S17" s="26">
        <v>2946002</v>
      </c>
      <c r="T17" s="26">
        <v>2841221</v>
      </c>
      <c r="U17" s="26">
        <v>2476267</v>
      </c>
      <c r="V17" s="26">
        <v>2440981</v>
      </c>
      <c r="W17" s="26">
        <v>1926853.0293290706</v>
      </c>
      <c r="X17" s="26">
        <v>1702733.4273875167</v>
      </c>
      <c r="Y17" s="26">
        <v>1675957.8457266486</v>
      </c>
      <c r="Z17" s="26">
        <v>1724735.8357884842</v>
      </c>
      <c r="AA17" s="26">
        <v>1674765.35710824</v>
      </c>
      <c r="AB17" s="26">
        <v>1583122</v>
      </c>
      <c r="AC17" s="26">
        <v>1957938</v>
      </c>
      <c r="AD17" s="26">
        <v>1750288</v>
      </c>
      <c r="AE17" s="26">
        <v>1937651</v>
      </c>
      <c r="AF17" s="26">
        <v>1944663</v>
      </c>
      <c r="AG17" s="26">
        <v>2070876</v>
      </c>
      <c r="AH17" s="26">
        <v>2475265</v>
      </c>
      <c r="AI17" s="26">
        <v>2053119</v>
      </c>
      <c r="AJ17" s="26">
        <v>2217032</v>
      </c>
      <c r="AK17" s="26">
        <v>2571498</v>
      </c>
      <c r="AL17" s="26">
        <v>2459900</v>
      </c>
      <c r="AM17" s="26">
        <v>2376768</v>
      </c>
      <c r="AN17" s="26">
        <v>2807872</v>
      </c>
      <c r="AO17" s="26">
        <v>2560329</v>
      </c>
      <c r="AP17" s="26">
        <v>2976143</v>
      </c>
      <c r="AQ17" s="26">
        <v>2805105</v>
      </c>
      <c r="AR17" s="26">
        <v>3025098</v>
      </c>
      <c r="AS17" s="26">
        <v>3063166</v>
      </c>
      <c r="AT17" s="26">
        <v>3077788</v>
      </c>
      <c r="AU17" s="26">
        <v>3313935</v>
      </c>
      <c r="AV17" s="26">
        <v>3034542</v>
      </c>
      <c r="AW17" s="26">
        <v>2820307</v>
      </c>
      <c r="AX17" s="26">
        <v>3186291</v>
      </c>
    </row>
    <row r="18" spans="1:50">
      <c r="A18" s="14" t="s">
        <v>10</v>
      </c>
      <c r="B18" s="26">
        <v>5923427</v>
      </c>
      <c r="C18" s="26">
        <v>5648221</v>
      </c>
      <c r="D18" s="26">
        <v>5450186</v>
      </c>
      <c r="E18" s="26">
        <v>4764136</v>
      </c>
      <c r="F18" s="26">
        <v>4809705</v>
      </c>
      <c r="G18" s="26">
        <v>4708341</v>
      </c>
      <c r="H18" s="26">
        <v>4932859</v>
      </c>
      <c r="I18" s="26">
        <v>4650031</v>
      </c>
      <c r="J18" s="26">
        <v>4681942</v>
      </c>
      <c r="K18" s="26">
        <v>4570676</v>
      </c>
      <c r="L18" s="26">
        <v>4338105</v>
      </c>
      <c r="M18" s="26">
        <v>3960585</v>
      </c>
      <c r="N18" s="26">
        <v>4345137</v>
      </c>
      <c r="O18" s="26">
        <v>4156526</v>
      </c>
      <c r="P18" s="26">
        <v>4113612</v>
      </c>
      <c r="Q18" s="26">
        <v>4580982</v>
      </c>
      <c r="R18" s="26">
        <v>4618132</v>
      </c>
      <c r="S18" s="26">
        <v>4750062</v>
      </c>
      <c r="T18" s="26">
        <v>4479883</v>
      </c>
      <c r="U18" s="26">
        <v>4088941</v>
      </c>
      <c r="V18" s="26">
        <v>3868363</v>
      </c>
      <c r="W18" s="26">
        <v>2995717.6646588156</v>
      </c>
      <c r="X18" s="26">
        <v>2646712.6782741356</v>
      </c>
      <c r="Y18" s="26">
        <v>2465338.2439245642</v>
      </c>
      <c r="Z18" s="26">
        <v>2561093.6806686795</v>
      </c>
      <c r="AA18" s="26">
        <v>2492700.3544455534</v>
      </c>
      <c r="AB18" s="26">
        <v>2383725</v>
      </c>
      <c r="AC18" s="26">
        <v>2920295</v>
      </c>
      <c r="AD18" s="26">
        <v>2659777</v>
      </c>
      <c r="AE18" s="26">
        <v>2918109</v>
      </c>
      <c r="AF18" s="26">
        <v>3066385</v>
      </c>
      <c r="AG18" s="26">
        <v>3335221</v>
      </c>
      <c r="AH18" s="26">
        <v>3908538</v>
      </c>
      <c r="AI18" s="26">
        <v>3535500</v>
      </c>
      <c r="AJ18" s="26">
        <v>3965710</v>
      </c>
      <c r="AK18" s="26">
        <v>4385762</v>
      </c>
      <c r="AL18" s="26">
        <v>4387160</v>
      </c>
      <c r="AM18" s="26">
        <v>3876893</v>
      </c>
      <c r="AN18" s="26">
        <v>4850623</v>
      </c>
      <c r="AO18" s="26">
        <v>4299260</v>
      </c>
      <c r="AP18" s="26">
        <v>4889870</v>
      </c>
      <c r="AQ18" s="26">
        <v>4477377</v>
      </c>
      <c r="AR18" s="26">
        <v>4948029</v>
      </c>
      <c r="AS18" s="26">
        <v>5104019</v>
      </c>
      <c r="AT18" s="26">
        <v>5247882</v>
      </c>
      <c r="AU18" s="26">
        <v>5672237</v>
      </c>
      <c r="AV18" s="26">
        <v>5103353</v>
      </c>
      <c r="AW18" s="26">
        <v>4634584</v>
      </c>
      <c r="AX18" s="26">
        <v>5108817</v>
      </c>
    </row>
    <row r="19" spans="1:50">
      <c r="A19" s="14" t="s">
        <v>11</v>
      </c>
      <c r="B19" s="26">
        <v>67783512</v>
      </c>
      <c r="C19" s="26">
        <v>62436186</v>
      </c>
      <c r="D19" s="26">
        <v>60571494</v>
      </c>
      <c r="E19" s="26">
        <v>56374416</v>
      </c>
      <c r="F19" s="26">
        <v>57441769</v>
      </c>
      <c r="G19" s="26">
        <v>55909728</v>
      </c>
      <c r="H19" s="26">
        <v>59070947</v>
      </c>
      <c r="I19" s="26">
        <v>57887259</v>
      </c>
      <c r="J19" s="26">
        <v>59317099</v>
      </c>
      <c r="K19" s="26">
        <v>60591338</v>
      </c>
      <c r="L19" s="26">
        <v>60440193</v>
      </c>
      <c r="M19" s="26">
        <v>59214736</v>
      </c>
      <c r="N19" s="26">
        <v>60026987</v>
      </c>
      <c r="O19" s="26">
        <v>60129447</v>
      </c>
      <c r="P19" s="26">
        <v>59685829</v>
      </c>
      <c r="Q19" s="26">
        <v>63347562</v>
      </c>
      <c r="R19" s="26">
        <v>64635663</v>
      </c>
      <c r="S19" s="26">
        <v>63193720</v>
      </c>
      <c r="T19" s="26">
        <v>61634931</v>
      </c>
      <c r="U19" s="26">
        <v>56660402</v>
      </c>
      <c r="V19" s="26">
        <v>52386801</v>
      </c>
      <c r="W19" s="26">
        <v>45166486.040388308</v>
      </c>
      <c r="X19" s="26">
        <v>42928816.041509524</v>
      </c>
      <c r="Y19" s="26">
        <v>41775468.674168997</v>
      </c>
      <c r="Z19" s="26">
        <v>41043132.888003618</v>
      </c>
      <c r="AA19" s="26">
        <v>40548143.264552929</v>
      </c>
      <c r="AB19" s="26">
        <v>40879554</v>
      </c>
      <c r="AC19" s="26">
        <v>44187439</v>
      </c>
      <c r="AD19" s="26">
        <v>42079479</v>
      </c>
      <c r="AE19" s="26">
        <v>41285740</v>
      </c>
      <c r="AF19" s="26">
        <v>43154987</v>
      </c>
      <c r="AG19" s="26">
        <v>45596892</v>
      </c>
      <c r="AH19" s="26">
        <v>48458215.07</v>
      </c>
      <c r="AI19" s="26">
        <v>45425150</v>
      </c>
      <c r="AJ19" s="26">
        <v>50318641</v>
      </c>
      <c r="AK19" s="26">
        <v>55465652</v>
      </c>
      <c r="AL19" s="26">
        <v>55048574</v>
      </c>
      <c r="AM19" s="26">
        <v>53496577.010000005</v>
      </c>
      <c r="AN19" s="26">
        <v>58273939</v>
      </c>
      <c r="AO19" s="26">
        <v>53861976</v>
      </c>
      <c r="AP19" s="26">
        <v>55956322</v>
      </c>
      <c r="AQ19" s="26">
        <v>52145427</v>
      </c>
      <c r="AR19" s="26">
        <v>54921430</v>
      </c>
      <c r="AS19" s="26">
        <v>58311972</v>
      </c>
      <c r="AT19" s="26">
        <v>58373012</v>
      </c>
      <c r="AU19" s="26">
        <v>60294689</v>
      </c>
      <c r="AV19" s="26">
        <v>57603311</v>
      </c>
      <c r="AW19" s="26">
        <v>55518327</v>
      </c>
      <c r="AX19" s="26">
        <v>57256014</v>
      </c>
    </row>
    <row r="20" spans="1:50">
      <c r="A20" s="14" t="s">
        <v>12</v>
      </c>
      <c r="B20" s="26">
        <v>9710974</v>
      </c>
      <c r="C20" s="26">
        <v>8530364</v>
      </c>
      <c r="D20" s="26">
        <v>8364266</v>
      </c>
      <c r="E20" s="26">
        <v>7332115</v>
      </c>
      <c r="F20" s="26">
        <v>7109985</v>
      </c>
      <c r="G20" s="26">
        <v>6714221</v>
      </c>
      <c r="H20" s="26">
        <v>7189926</v>
      </c>
      <c r="I20" s="26">
        <v>6995986</v>
      </c>
      <c r="J20" s="26">
        <v>6847278</v>
      </c>
      <c r="K20" s="26">
        <v>7026288</v>
      </c>
      <c r="L20" s="26">
        <v>6693742</v>
      </c>
      <c r="M20" s="26">
        <v>6441100</v>
      </c>
      <c r="N20" s="26">
        <v>6655376</v>
      </c>
      <c r="O20" s="26">
        <v>6564163</v>
      </c>
      <c r="P20" s="26">
        <v>6346187</v>
      </c>
      <c r="Q20" s="26">
        <v>7055206</v>
      </c>
      <c r="R20" s="26">
        <v>7618135</v>
      </c>
      <c r="S20" s="26">
        <v>7427247</v>
      </c>
      <c r="T20" s="26">
        <v>7068575</v>
      </c>
      <c r="U20" s="26">
        <v>6268028</v>
      </c>
      <c r="V20" s="26">
        <v>6044079</v>
      </c>
      <c r="W20" s="26">
        <v>4716405.8298491454</v>
      </c>
      <c r="X20" s="26">
        <v>4012346.8478340404</v>
      </c>
      <c r="Y20" s="26">
        <v>3945025.3996844022</v>
      </c>
      <c r="Z20" s="26">
        <v>4002031.7984717814</v>
      </c>
      <c r="AA20" s="26">
        <v>3799236.9112013858</v>
      </c>
      <c r="AB20" s="26">
        <v>3869207</v>
      </c>
      <c r="AC20" s="26">
        <v>4380006</v>
      </c>
      <c r="AD20" s="26">
        <v>4028008</v>
      </c>
      <c r="AE20" s="26">
        <v>4303521</v>
      </c>
      <c r="AF20" s="26">
        <v>4468710</v>
      </c>
      <c r="AG20" s="26">
        <v>4857976</v>
      </c>
      <c r="AH20" s="26">
        <v>6030951</v>
      </c>
      <c r="AI20" s="26">
        <v>5734068</v>
      </c>
      <c r="AJ20" s="26">
        <v>6088361</v>
      </c>
      <c r="AK20" s="26">
        <v>6920998</v>
      </c>
      <c r="AL20" s="26">
        <v>7161288</v>
      </c>
      <c r="AM20" s="26">
        <v>6500795</v>
      </c>
      <c r="AN20" s="26">
        <v>7630692</v>
      </c>
      <c r="AO20" s="26">
        <v>6902325</v>
      </c>
      <c r="AP20" s="26">
        <v>7248986</v>
      </c>
      <c r="AQ20" s="26">
        <v>6959996</v>
      </c>
      <c r="AR20" s="26">
        <v>7468396</v>
      </c>
      <c r="AS20" s="26">
        <v>7982224</v>
      </c>
      <c r="AT20" s="26">
        <v>8336026</v>
      </c>
      <c r="AU20" s="26">
        <v>8626534</v>
      </c>
      <c r="AV20" s="26">
        <v>7996164</v>
      </c>
      <c r="AW20" s="26">
        <v>7624214</v>
      </c>
      <c r="AX20" s="26">
        <v>8108628</v>
      </c>
    </row>
    <row r="21" spans="1:50">
      <c r="A21" s="14" t="s">
        <v>13</v>
      </c>
      <c r="B21" s="26">
        <v>1550518</v>
      </c>
      <c r="C21" s="26">
        <v>1478192</v>
      </c>
      <c r="D21" s="26">
        <v>1421781</v>
      </c>
      <c r="E21" s="26">
        <v>1275660</v>
      </c>
      <c r="F21" s="26">
        <v>1286387</v>
      </c>
      <c r="G21" s="26">
        <v>1238602</v>
      </c>
      <c r="H21" s="26">
        <v>1240075</v>
      </c>
      <c r="I21" s="26">
        <v>1178683</v>
      </c>
      <c r="J21" s="26">
        <v>1160759</v>
      </c>
      <c r="K21" s="26">
        <v>1245784</v>
      </c>
      <c r="L21" s="26">
        <v>1257215</v>
      </c>
      <c r="M21" s="26">
        <v>1185201</v>
      </c>
      <c r="N21" s="26">
        <v>1312793</v>
      </c>
      <c r="O21" s="26">
        <v>1460795</v>
      </c>
      <c r="P21" s="26">
        <v>1363167</v>
      </c>
      <c r="Q21" s="26">
        <v>1546744</v>
      </c>
      <c r="R21" s="26">
        <v>1751968</v>
      </c>
      <c r="S21" s="26">
        <v>1771162</v>
      </c>
      <c r="T21" s="26">
        <v>1798258</v>
      </c>
      <c r="U21" s="26">
        <v>1592152</v>
      </c>
      <c r="V21" s="26">
        <v>1660780</v>
      </c>
      <c r="W21" s="26">
        <v>1242209.0063273238</v>
      </c>
      <c r="X21" s="26">
        <v>1094448.6926815901</v>
      </c>
      <c r="Y21" s="26">
        <v>1034163.6193565524</v>
      </c>
      <c r="Z21" s="26">
        <v>1057579.1235761114</v>
      </c>
      <c r="AA21" s="26">
        <v>970006.35774693568</v>
      </c>
      <c r="AB21" s="26">
        <v>999887</v>
      </c>
      <c r="AC21" s="26">
        <v>1181005</v>
      </c>
      <c r="AD21" s="26">
        <v>1098701</v>
      </c>
      <c r="AE21" s="26">
        <v>1172580</v>
      </c>
      <c r="AF21" s="26">
        <v>1201915</v>
      </c>
      <c r="AG21" s="26">
        <v>1336684</v>
      </c>
      <c r="AH21" s="26">
        <v>1527136</v>
      </c>
      <c r="AI21" s="26">
        <v>1304845</v>
      </c>
      <c r="AJ21" s="26">
        <v>1330737</v>
      </c>
      <c r="AK21" s="26">
        <v>1559262</v>
      </c>
      <c r="AL21" s="26">
        <v>1527486</v>
      </c>
      <c r="AM21" s="26">
        <v>1472863</v>
      </c>
      <c r="AN21" s="26">
        <v>1710244</v>
      </c>
      <c r="AO21" s="26">
        <v>1449925</v>
      </c>
      <c r="AP21" s="26">
        <v>1607444</v>
      </c>
      <c r="AQ21" s="26">
        <v>1502326</v>
      </c>
      <c r="AR21" s="26">
        <v>1541008</v>
      </c>
      <c r="AS21" s="26">
        <v>1671288</v>
      </c>
      <c r="AT21" s="26">
        <v>1719299</v>
      </c>
      <c r="AU21" s="26">
        <v>1820440</v>
      </c>
      <c r="AV21" s="26">
        <v>1675263</v>
      </c>
      <c r="AW21" s="26">
        <v>1544586</v>
      </c>
      <c r="AX21" s="26">
        <v>1722118</v>
      </c>
    </row>
    <row r="22" spans="1:50">
      <c r="A22" s="14" t="s">
        <v>14</v>
      </c>
      <c r="B22" s="26">
        <v>11823708</v>
      </c>
      <c r="C22" s="26">
        <v>10349574</v>
      </c>
      <c r="D22" s="26">
        <v>9726004</v>
      </c>
      <c r="E22" s="26">
        <v>8093739</v>
      </c>
      <c r="F22" s="26">
        <v>8000497</v>
      </c>
      <c r="G22" s="26">
        <v>7502836</v>
      </c>
      <c r="H22" s="26">
        <v>7148902</v>
      </c>
      <c r="I22" s="26">
        <v>6189520</v>
      </c>
      <c r="J22" s="26">
        <v>6435486</v>
      </c>
      <c r="K22" s="26">
        <v>6396606</v>
      </c>
      <c r="L22" s="26">
        <v>5910479</v>
      </c>
      <c r="M22" s="26">
        <v>5608784</v>
      </c>
      <c r="N22" s="26">
        <v>5811434</v>
      </c>
      <c r="O22" s="26">
        <v>5612596</v>
      </c>
      <c r="P22" s="26">
        <v>5289628</v>
      </c>
      <c r="Q22" s="26">
        <v>5701951</v>
      </c>
      <c r="R22" s="26">
        <v>6169788</v>
      </c>
      <c r="S22" s="26">
        <v>5878190</v>
      </c>
      <c r="T22" s="26">
        <v>5509707</v>
      </c>
      <c r="U22" s="26">
        <v>5091563</v>
      </c>
      <c r="V22" s="26">
        <v>5027098</v>
      </c>
      <c r="W22" s="26">
        <v>3941546.0125768902</v>
      </c>
      <c r="X22" s="26">
        <v>3338402.1643051468</v>
      </c>
      <c r="Y22" s="26">
        <v>3344064.3346640188</v>
      </c>
      <c r="Z22" s="26">
        <v>3523294.1909575691</v>
      </c>
      <c r="AA22" s="26">
        <v>3300329.9184273109</v>
      </c>
      <c r="AB22" s="26">
        <v>3162553</v>
      </c>
      <c r="AC22" s="26">
        <v>3878586</v>
      </c>
      <c r="AD22" s="26">
        <v>3569631</v>
      </c>
      <c r="AE22" s="26">
        <v>4184086</v>
      </c>
      <c r="AF22" s="26">
        <v>4510781</v>
      </c>
      <c r="AG22" s="26">
        <v>5101843</v>
      </c>
      <c r="AH22" s="26">
        <v>5974984</v>
      </c>
      <c r="AI22" s="26">
        <v>5244070</v>
      </c>
      <c r="AJ22" s="26">
        <v>5671101</v>
      </c>
      <c r="AK22" s="26">
        <v>6363504</v>
      </c>
      <c r="AL22" s="26">
        <v>6154078</v>
      </c>
      <c r="AM22" s="26">
        <v>5821521</v>
      </c>
      <c r="AN22" s="26">
        <v>6721326</v>
      </c>
      <c r="AO22" s="26">
        <v>5965900</v>
      </c>
      <c r="AP22" s="26">
        <v>6662817</v>
      </c>
      <c r="AQ22" s="26">
        <v>6329759</v>
      </c>
      <c r="AR22" s="26">
        <v>6716730</v>
      </c>
      <c r="AS22" s="26">
        <v>6903601</v>
      </c>
      <c r="AT22" s="26">
        <v>6702789</v>
      </c>
      <c r="AU22" s="26">
        <v>7141894</v>
      </c>
      <c r="AV22" s="26">
        <v>6554520</v>
      </c>
      <c r="AW22" s="26">
        <v>6137673</v>
      </c>
      <c r="AX22" s="26">
        <v>6766030</v>
      </c>
    </row>
    <row r="23" spans="1:50">
      <c r="A23" s="14" t="s">
        <v>15</v>
      </c>
      <c r="B23" s="26">
        <v>6843515</v>
      </c>
      <c r="C23" s="26">
        <v>6022254</v>
      </c>
      <c r="D23" s="26">
        <v>5945403</v>
      </c>
      <c r="E23" s="26">
        <v>5449007</v>
      </c>
      <c r="F23" s="26">
        <v>5425374</v>
      </c>
      <c r="G23" s="26">
        <v>5207456</v>
      </c>
      <c r="H23" s="26">
        <v>5476954</v>
      </c>
      <c r="I23" s="26">
        <v>5265410</v>
      </c>
      <c r="J23" s="26">
        <v>5513290</v>
      </c>
      <c r="K23" s="26">
        <v>5943454</v>
      </c>
      <c r="L23" s="26">
        <v>5860246</v>
      </c>
      <c r="M23" s="26">
        <v>5819213</v>
      </c>
      <c r="N23" s="26">
        <v>6218405</v>
      </c>
      <c r="O23" s="26">
        <v>6270604</v>
      </c>
      <c r="P23" s="26">
        <v>5892410</v>
      </c>
      <c r="Q23" s="26">
        <v>6547930</v>
      </c>
      <c r="R23" s="26">
        <v>7392165</v>
      </c>
      <c r="S23" s="26">
        <v>7338153</v>
      </c>
      <c r="T23" s="26">
        <v>7148841</v>
      </c>
      <c r="U23" s="26">
        <v>6621979</v>
      </c>
      <c r="V23" s="26">
        <v>6424995</v>
      </c>
      <c r="W23" s="26">
        <v>4986299.8470162917</v>
      </c>
      <c r="X23" s="26">
        <v>4593051.549697157</v>
      </c>
      <c r="Y23" s="26">
        <v>4391995.0511878245</v>
      </c>
      <c r="Z23" s="26">
        <v>4579068.6278057434</v>
      </c>
      <c r="AA23" s="26">
        <v>4402072.9365964709</v>
      </c>
      <c r="AB23" s="26">
        <v>4117854</v>
      </c>
      <c r="AC23" s="26">
        <v>5013129</v>
      </c>
      <c r="AD23" s="26">
        <v>4823645</v>
      </c>
      <c r="AE23" s="26">
        <v>5203008</v>
      </c>
      <c r="AF23" s="26">
        <v>5334299</v>
      </c>
      <c r="AG23" s="26">
        <v>6040328</v>
      </c>
      <c r="AH23" s="26">
        <v>7073217</v>
      </c>
      <c r="AI23" s="26">
        <v>6256129</v>
      </c>
      <c r="AJ23" s="26">
        <v>6507460</v>
      </c>
      <c r="AK23" s="26">
        <v>7330783</v>
      </c>
      <c r="AL23" s="26">
        <v>7428022</v>
      </c>
      <c r="AM23" s="26">
        <v>6895207</v>
      </c>
      <c r="AN23" s="26">
        <v>7774284</v>
      </c>
      <c r="AO23" s="26">
        <v>6952948</v>
      </c>
      <c r="AP23" s="26">
        <v>7331165</v>
      </c>
      <c r="AQ23" s="26">
        <v>7222241</v>
      </c>
      <c r="AR23" s="26">
        <v>7579954</v>
      </c>
      <c r="AS23" s="26">
        <v>8400840</v>
      </c>
      <c r="AT23" s="26">
        <v>8735151</v>
      </c>
      <c r="AU23" s="26">
        <v>9133601</v>
      </c>
      <c r="AV23" s="26">
        <v>8415045</v>
      </c>
      <c r="AW23" s="26">
        <v>8132208</v>
      </c>
      <c r="AX23" s="26">
        <v>9031716</v>
      </c>
    </row>
    <row r="24" spans="1:50">
      <c r="A24" s="14" t="s">
        <v>16</v>
      </c>
      <c r="B24" s="26">
        <v>16163054</v>
      </c>
      <c r="C24" s="26">
        <v>14111246</v>
      </c>
      <c r="D24" s="26">
        <v>12585903</v>
      </c>
      <c r="E24" s="26">
        <v>10950540</v>
      </c>
      <c r="F24" s="26">
        <v>10889804</v>
      </c>
      <c r="G24" s="26">
        <v>10554081</v>
      </c>
      <c r="H24" s="26">
        <v>11019539</v>
      </c>
      <c r="I24" s="26">
        <v>9788524</v>
      </c>
      <c r="J24" s="26">
        <v>9885653</v>
      </c>
      <c r="K24" s="26">
        <v>9723171</v>
      </c>
      <c r="L24" s="26">
        <v>8676355</v>
      </c>
      <c r="M24" s="26">
        <v>8107587</v>
      </c>
      <c r="N24" s="26">
        <v>8484451</v>
      </c>
      <c r="O24" s="26">
        <v>7988170</v>
      </c>
      <c r="P24" s="26">
        <v>7578291</v>
      </c>
      <c r="Q24" s="26">
        <v>8497459</v>
      </c>
      <c r="R24" s="26">
        <v>9049547</v>
      </c>
      <c r="S24" s="26">
        <v>8812492</v>
      </c>
      <c r="T24" s="26">
        <v>8068308</v>
      </c>
      <c r="U24" s="26">
        <v>7230741</v>
      </c>
      <c r="V24" s="26">
        <v>6893304</v>
      </c>
      <c r="W24" s="26">
        <v>5463222.6702682711</v>
      </c>
      <c r="X24" s="26">
        <v>4826537.3490817435</v>
      </c>
      <c r="Y24" s="26">
        <v>4676672.120369344</v>
      </c>
      <c r="Z24" s="26">
        <v>4860067.3441219199</v>
      </c>
      <c r="AA24" s="26">
        <v>4589861.1755117513</v>
      </c>
      <c r="AB24" s="26">
        <v>4681176</v>
      </c>
      <c r="AC24" s="26">
        <v>5986637</v>
      </c>
      <c r="AD24" s="26">
        <v>5131050</v>
      </c>
      <c r="AE24" s="26">
        <v>5662684</v>
      </c>
      <c r="AF24" s="26">
        <v>6588135</v>
      </c>
      <c r="AG24" s="26">
        <v>8119728</v>
      </c>
      <c r="AH24" s="26">
        <v>9515024</v>
      </c>
      <c r="AI24" s="26">
        <v>8717248</v>
      </c>
      <c r="AJ24" s="26">
        <v>9667799</v>
      </c>
      <c r="AK24" s="26">
        <v>10506859</v>
      </c>
      <c r="AL24" s="26">
        <v>9823737</v>
      </c>
      <c r="AM24" s="26">
        <v>8975910</v>
      </c>
      <c r="AN24" s="26">
        <v>10084538</v>
      </c>
      <c r="AO24" s="26">
        <v>9184377</v>
      </c>
      <c r="AP24" s="26">
        <v>9919795</v>
      </c>
      <c r="AQ24" s="26">
        <v>9453633</v>
      </c>
      <c r="AR24" s="26">
        <v>10531515</v>
      </c>
      <c r="AS24" s="26">
        <v>10344443</v>
      </c>
      <c r="AT24" s="26">
        <v>10829648</v>
      </c>
      <c r="AU24" s="26">
        <v>11941797</v>
      </c>
      <c r="AV24" s="26">
        <v>10991576</v>
      </c>
      <c r="AW24" s="26">
        <v>10012229</v>
      </c>
      <c r="AX24" s="26">
        <v>11321710</v>
      </c>
    </row>
    <row r="25" spans="1:50">
      <c r="A25" s="14" t="s">
        <v>17</v>
      </c>
      <c r="B25" s="26">
        <v>9542414</v>
      </c>
      <c r="C25" s="26">
        <v>8678199</v>
      </c>
      <c r="D25" s="26">
        <v>8463400</v>
      </c>
      <c r="E25" s="26">
        <v>7482683</v>
      </c>
      <c r="F25" s="26">
        <v>7303411</v>
      </c>
      <c r="G25" s="26">
        <v>6846084</v>
      </c>
      <c r="H25" s="26">
        <v>7141677</v>
      </c>
      <c r="I25" s="26">
        <v>6682503</v>
      </c>
      <c r="J25" s="26">
        <v>6710409</v>
      </c>
      <c r="K25" s="26">
        <v>6803584</v>
      </c>
      <c r="L25" s="26">
        <v>6855685</v>
      </c>
      <c r="M25" s="26">
        <v>6533666</v>
      </c>
      <c r="N25" s="26">
        <v>7065243</v>
      </c>
      <c r="O25" s="26">
        <v>7282944</v>
      </c>
      <c r="P25" s="26">
        <v>7051387</v>
      </c>
      <c r="Q25" s="26">
        <v>7840056</v>
      </c>
      <c r="R25" s="26">
        <v>8611380</v>
      </c>
      <c r="S25" s="26">
        <v>8470159</v>
      </c>
      <c r="T25" s="26">
        <v>8058808</v>
      </c>
      <c r="U25" s="26">
        <v>7449205</v>
      </c>
      <c r="V25" s="26">
        <v>7412422</v>
      </c>
      <c r="W25" s="26">
        <v>6040064.0999102341</v>
      </c>
      <c r="X25" s="26">
        <v>5452731.0106766922</v>
      </c>
      <c r="Y25" s="26">
        <v>5258201.7133826632</v>
      </c>
      <c r="Z25" s="26">
        <v>5244994.9646951063</v>
      </c>
      <c r="AA25" s="26">
        <v>5052074.9531472595</v>
      </c>
      <c r="AB25" s="26">
        <v>4704549</v>
      </c>
      <c r="AC25" s="26">
        <v>5491125</v>
      </c>
      <c r="AD25" s="26">
        <v>5028126</v>
      </c>
      <c r="AE25" s="26">
        <v>5435056</v>
      </c>
      <c r="AF25" s="26">
        <v>6057692</v>
      </c>
      <c r="AG25" s="26">
        <v>7068803</v>
      </c>
      <c r="AH25" s="26">
        <v>8411012</v>
      </c>
      <c r="AI25" s="26">
        <v>7444458</v>
      </c>
      <c r="AJ25" s="26">
        <v>7745264</v>
      </c>
      <c r="AK25" s="26">
        <v>9111273</v>
      </c>
      <c r="AL25" s="26">
        <v>8863590</v>
      </c>
      <c r="AM25" s="26">
        <v>8330845</v>
      </c>
      <c r="AN25" s="26">
        <v>9507887</v>
      </c>
      <c r="AO25" s="26">
        <v>8374086</v>
      </c>
      <c r="AP25" s="26">
        <v>9322733</v>
      </c>
      <c r="AQ25" s="26">
        <v>8980763</v>
      </c>
      <c r="AR25" s="26">
        <v>9593985</v>
      </c>
      <c r="AS25" s="26">
        <v>10216366</v>
      </c>
      <c r="AT25" s="26">
        <v>10887776</v>
      </c>
      <c r="AU25" s="26">
        <v>11585070</v>
      </c>
      <c r="AV25" s="26">
        <v>10701446</v>
      </c>
      <c r="AW25" s="26">
        <v>10003664</v>
      </c>
      <c r="AX25" s="26">
        <v>11129750</v>
      </c>
    </row>
    <row r="26" spans="1:50">
      <c r="A26" s="14" t="s">
        <v>18</v>
      </c>
      <c r="B26" s="26">
        <v>4457098</v>
      </c>
      <c r="C26" s="26">
        <v>4111425</v>
      </c>
      <c r="D26" s="26">
        <v>3933055</v>
      </c>
      <c r="E26" s="26">
        <v>3397535</v>
      </c>
      <c r="F26" s="26">
        <v>3569823</v>
      </c>
      <c r="G26" s="26">
        <v>3413992</v>
      </c>
      <c r="H26" s="26">
        <v>3583154</v>
      </c>
      <c r="I26" s="26">
        <v>3308270</v>
      </c>
      <c r="J26" s="26">
        <v>3318051</v>
      </c>
      <c r="K26" s="26">
        <v>3415856</v>
      </c>
      <c r="L26" s="26">
        <v>3198027</v>
      </c>
      <c r="M26" s="26">
        <v>2956453</v>
      </c>
      <c r="N26" s="26">
        <v>3222017</v>
      </c>
      <c r="O26" s="26">
        <v>3135333</v>
      </c>
      <c r="P26" s="26">
        <v>3067742</v>
      </c>
      <c r="Q26" s="26">
        <v>3591581</v>
      </c>
      <c r="R26" s="26">
        <v>3903376</v>
      </c>
      <c r="S26" s="26">
        <v>3867039</v>
      </c>
      <c r="T26" s="26">
        <v>3636704</v>
      </c>
      <c r="U26" s="26">
        <v>3309926</v>
      </c>
      <c r="V26" s="26">
        <v>3220153</v>
      </c>
      <c r="W26" s="26">
        <v>2389716.1274894071</v>
      </c>
      <c r="X26" s="26">
        <v>2106182.771987997</v>
      </c>
      <c r="Y26" s="26">
        <v>2037268.8384730518</v>
      </c>
      <c r="Z26" s="26">
        <v>2247329.5789856683</v>
      </c>
      <c r="AA26" s="26">
        <v>2120189.4299124302</v>
      </c>
      <c r="AB26" s="26">
        <v>2066227</v>
      </c>
      <c r="AC26" s="26">
        <v>2614799</v>
      </c>
      <c r="AD26" s="26">
        <v>2332882</v>
      </c>
      <c r="AE26" s="26">
        <v>2409060</v>
      </c>
      <c r="AF26" s="26">
        <v>2501826</v>
      </c>
      <c r="AG26" s="26">
        <v>2751253</v>
      </c>
      <c r="AH26" s="26">
        <v>3204142</v>
      </c>
      <c r="AI26" s="26">
        <v>2570244</v>
      </c>
      <c r="AJ26" s="26">
        <v>2639038</v>
      </c>
      <c r="AK26" s="26">
        <v>3031555</v>
      </c>
      <c r="AL26" s="26">
        <v>3168956</v>
      </c>
      <c r="AM26" s="26">
        <v>3047300</v>
      </c>
      <c r="AN26" s="26">
        <v>3578036</v>
      </c>
      <c r="AO26" s="26">
        <v>3161282</v>
      </c>
      <c r="AP26" s="26">
        <v>3617325</v>
      </c>
      <c r="AQ26" s="26">
        <v>3480716</v>
      </c>
      <c r="AR26" s="26">
        <v>3935367</v>
      </c>
      <c r="AS26" s="26">
        <v>3977662</v>
      </c>
      <c r="AT26" s="26">
        <v>4055843</v>
      </c>
      <c r="AU26" s="26">
        <v>4458393</v>
      </c>
      <c r="AV26" s="26">
        <v>4119239</v>
      </c>
      <c r="AW26" s="26">
        <v>3818951</v>
      </c>
      <c r="AX26" s="26">
        <v>4393324</v>
      </c>
    </row>
    <row r="27" spans="1:50">
      <c r="A27" s="14" t="s">
        <v>19</v>
      </c>
      <c r="B27" s="26">
        <v>5197560</v>
      </c>
      <c r="C27" s="26">
        <v>4721615</v>
      </c>
      <c r="D27" s="26">
        <v>4638927</v>
      </c>
      <c r="E27" s="26">
        <v>4122170</v>
      </c>
      <c r="F27" s="26">
        <v>4051108</v>
      </c>
      <c r="G27" s="26">
        <v>3784433</v>
      </c>
      <c r="H27" s="26">
        <v>3910592</v>
      </c>
      <c r="I27" s="26">
        <v>3701574</v>
      </c>
      <c r="J27" s="26">
        <v>3822195</v>
      </c>
      <c r="K27" s="26">
        <v>3875268</v>
      </c>
      <c r="L27" s="26">
        <v>3779023</v>
      </c>
      <c r="M27" s="26">
        <v>3609675</v>
      </c>
      <c r="N27" s="26">
        <v>4018778</v>
      </c>
      <c r="O27" s="26">
        <v>3941610</v>
      </c>
      <c r="P27" s="26">
        <v>3771931</v>
      </c>
      <c r="Q27" s="26">
        <v>4213610</v>
      </c>
      <c r="R27" s="26">
        <v>4591470</v>
      </c>
      <c r="S27" s="26">
        <v>4659763</v>
      </c>
      <c r="T27" s="26">
        <v>4417763</v>
      </c>
      <c r="U27" s="26">
        <v>3944567</v>
      </c>
      <c r="V27" s="26">
        <v>3783955</v>
      </c>
      <c r="W27" s="26">
        <v>2860461.145772784</v>
      </c>
      <c r="X27" s="26">
        <v>2555387.1413201969</v>
      </c>
      <c r="Y27" s="26">
        <v>2422732.2940425216</v>
      </c>
      <c r="Z27" s="26">
        <v>2476655.5974546676</v>
      </c>
      <c r="AA27" s="26">
        <v>2275800.6522676549</v>
      </c>
      <c r="AB27" s="26">
        <v>2173673</v>
      </c>
      <c r="AC27" s="26">
        <v>2586511</v>
      </c>
      <c r="AD27" s="26">
        <v>2427935</v>
      </c>
      <c r="AE27" s="26">
        <v>2685617</v>
      </c>
      <c r="AF27" s="26">
        <v>3043256</v>
      </c>
      <c r="AG27" s="26">
        <v>3264306</v>
      </c>
      <c r="AH27" s="26">
        <v>3824536</v>
      </c>
      <c r="AI27" s="26">
        <v>3428908</v>
      </c>
      <c r="AJ27" s="26">
        <v>3586911</v>
      </c>
      <c r="AK27" s="26">
        <v>3999060</v>
      </c>
      <c r="AL27" s="26">
        <v>3937961</v>
      </c>
      <c r="AM27" s="26">
        <v>3543990</v>
      </c>
      <c r="AN27" s="26">
        <v>4076860</v>
      </c>
      <c r="AO27" s="26">
        <v>3529861</v>
      </c>
      <c r="AP27" s="26">
        <v>3984761</v>
      </c>
      <c r="AQ27" s="26">
        <v>3818991</v>
      </c>
      <c r="AR27" s="26">
        <v>4122444</v>
      </c>
      <c r="AS27" s="26">
        <v>4380285</v>
      </c>
      <c r="AT27" s="26">
        <v>4498310</v>
      </c>
      <c r="AU27" s="26">
        <v>4726083</v>
      </c>
      <c r="AV27" s="26">
        <v>4384765</v>
      </c>
      <c r="AW27" s="26">
        <v>4203502</v>
      </c>
      <c r="AX27" s="26">
        <v>4737737</v>
      </c>
    </row>
    <row r="28" spans="1:50">
      <c r="A28" s="14" t="s">
        <v>20</v>
      </c>
      <c r="B28" s="26">
        <v>23897861</v>
      </c>
      <c r="C28" s="26">
        <v>20725319</v>
      </c>
      <c r="D28" s="26">
        <v>20232287</v>
      </c>
      <c r="E28" s="26">
        <v>18537872</v>
      </c>
      <c r="F28" s="26">
        <v>18190199</v>
      </c>
      <c r="G28" s="26">
        <v>17343424</v>
      </c>
      <c r="H28" s="26">
        <v>18295225</v>
      </c>
      <c r="I28" s="26">
        <v>17120223</v>
      </c>
      <c r="J28" s="26">
        <v>17199767</v>
      </c>
      <c r="K28" s="26">
        <v>17717448</v>
      </c>
      <c r="L28" s="26">
        <v>17125804</v>
      </c>
      <c r="M28" s="26">
        <v>15976060</v>
      </c>
      <c r="N28" s="26">
        <v>16850547</v>
      </c>
      <c r="O28" s="26">
        <v>16664145</v>
      </c>
      <c r="P28" s="26">
        <v>16369971</v>
      </c>
      <c r="Q28" s="26">
        <v>17397245</v>
      </c>
      <c r="R28" s="26">
        <v>18498289</v>
      </c>
      <c r="S28" s="26">
        <v>17633033</v>
      </c>
      <c r="T28" s="26">
        <v>16664198</v>
      </c>
      <c r="U28" s="26">
        <v>15197022</v>
      </c>
      <c r="V28" s="26">
        <v>14841859</v>
      </c>
      <c r="W28" s="26">
        <v>11893374.127037575</v>
      </c>
      <c r="X28" s="26">
        <v>10529787.416166512</v>
      </c>
      <c r="Y28" s="26">
        <v>10231150.353961937</v>
      </c>
      <c r="Z28" s="26">
        <v>10569153.953599196</v>
      </c>
      <c r="AA28" s="26">
        <v>9833053.7678902987</v>
      </c>
      <c r="AB28" s="26">
        <v>9827371</v>
      </c>
      <c r="AC28" s="26">
        <v>11220676</v>
      </c>
      <c r="AD28" s="26">
        <v>10819524</v>
      </c>
      <c r="AE28" s="26">
        <v>12067373</v>
      </c>
      <c r="AF28" s="26">
        <v>12026013</v>
      </c>
      <c r="AG28" s="26">
        <v>13427678</v>
      </c>
      <c r="AH28" s="26">
        <v>15625277</v>
      </c>
      <c r="AI28" s="26">
        <v>13615399</v>
      </c>
      <c r="AJ28" s="26">
        <v>14412576</v>
      </c>
      <c r="AK28" s="26">
        <v>15828179</v>
      </c>
      <c r="AL28" s="26">
        <v>15575024</v>
      </c>
      <c r="AM28" s="26">
        <v>14672777</v>
      </c>
      <c r="AN28" s="26">
        <v>16333800</v>
      </c>
      <c r="AO28" s="26">
        <v>14469832</v>
      </c>
      <c r="AP28" s="26">
        <v>15136125</v>
      </c>
      <c r="AQ28" s="26">
        <v>14345237</v>
      </c>
      <c r="AR28" s="26">
        <v>15205953</v>
      </c>
      <c r="AS28" s="26">
        <v>16286640</v>
      </c>
      <c r="AT28" s="26">
        <v>17404712</v>
      </c>
      <c r="AU28" s="26">
        <v>17655322</v>
      </c>
      <c r="AV28" s="26">
        <v>16598519</v>
      </c>
      <c r="AW28" s="26">
        <v>15787997</v>
      </c>
      <c r="AX28" s="26">
        <v>17185004</v>
      </c>
    </row>
    <row r="29" spans="1:50">
      <c r="A29" s="14" t="s">
        <v>21</v>
      </c>
      <c r="B29" s="26">
        <v>18002781</v>
      </c>
      <c r="C29" s="26">
        <v>16293191</v>
      </c>
      <c r="D29" s="26">
        <v>15674436</v>
      </c>
      <c r="E29" s="26">
        <v>14641566</v>
      </c>
      <c r="F29" s="26">
        <v>14808581</v>
      </c>
      <c r="G29" s="26">
        <v>14234809</v>
      </c>
      <c r="H29" s="26">
        <v>14875344</v>
      </c>
      <c r="I29" s="26">
        <v>14655599</v>
      </c>
      <c r="J29" s="26">
        <v>15238519</v>
      </c>
      <c r="K29" s="26">
        <v>15308915</v>
      </c>
      <c r="L29" s="26">
        <v>15297250</v>
      </c>
      <c r="M29" s="26">
        <v>14950063</v>
      </c>
      <c r="N29" s="26">
        <v>16004311</v>
      </c>
      <c r="O29" s="26">
        <v>15906232</v>
      </c>
      <c r="P29" s="26">
        <v>15452673</v>
      </c>
      <c r="Q29" s="26">
        <v>17679486</v>
      </c>
      <c r="R29" s="26">
        <v>19580477</v>
      </c>
      <c r="S29" s="26">
        <v>19854869</v>
      </c>
      <c r="T29" s="26">
        <v>19067434</v>
      </c>
      <c r="U29" s="26">
        <v>17711117</v>
      </c>
      <c r="V29" s="26">
        <v>17277154</v>
      </c>
      <c r="W29" s="26">
        <v>14630994.302417606</v>
      </c>
      <c r="X29" s="26">
        <v>13169106.34178092</v>
      </c>
      <c r="Y29" s="26">
        <v>12940676.479612641</v>
      </c>
      <c r="Z29" s="26">
        <v>12961756.726558102</v>
      </c>
      <c r="AA29" s="26">
        <v>12251874.903852835</v>
      </c>
      <c r="AB29" s="26">
        <v>11995175</v>
      </c>
      <c r="AC29" s="26">
        <v>13659077</v>
      </c>
      <c r="AD29" s="26">
        <v>12708937</v>
      </c>
      <c r="AE29" s="26">
        <v>13422995</v>
      </c>
      <c r="AF29" s="26">
        <v>14378326</v>
      </c>
      <c r="AG29" s="26">
        <v>15540988</v>
      </c>
      <c r="AH29" s="26">
        <v>18394142</v>
      </c>
      <c r="AI29" s="26">
        <v>16381728</v>
      </c>
      <c r="AJ29" s="26">
        <v>16965553</v>
      </c>
      <c r="AK29" s="26">
        <v>20212220</v>
      </c>
      <c r="AL29" s="26">
        <v>19968751</v>
      </c>
      <c r="AM29" s="26">
        <v>18303896</v>
      </c>
      <c r="AN29" s="26">
        <v>20697745</v>
      </c>
      <c r="AO29" s="26">
        <v>18376271</v>
      </c>
      <c r="AP29" s="26">
        <v>19385284</v>
      </c>
      <c r="AQ29" s="26">
        <v>18370258</v>
      </c>
      <c r="AR29" s="26">
        <v>19536534</v>
      </c>
      <c r="AS29" s="26">
        <v>20996860</v>
      </c>
      <c r="AT29" s="26">
        <v>21908029</v>
      </c>
      <c r="AU29" s="26">
        <v>22657529</v>
      </c>
      <c r="AV29" s="26">
        <v>21165031</v>
      </c>
      <c r="AW29" s="26">
        <v>20611532</v>
      </c>
      <c r="AX29" s="26">
        <v>21856251</v>
      </c>
    </row>
    <row r="30" spans="1:50" s="2" customFormat="1">
      <c r="A30" s="9" t="s">
        <v>0</v>
      </c>
      <c r="B30" s="27">
        <f t="shared" ref="B30:AL30" si="0">SUM(B8:B29)</f>
        <v>234174965</v>
      </c>
      <c r="C30" s="27">
        <f t="shared" si="0"/>
        <v>211451427</v>
      </c>
      <c r="D30" s="27">
        <f t="shared" si="0"/>
        <v>203238341</v>
      </c>
      <c r="E30" s="27">
        <f t="shared" si="0"/>
        <v>183876445</v>
      </c>
      <c r="F30" s="27">
        <f t="shared" si="0"/>
        <v>184424699</v>
      </c>
      <c r="G30" s="27">
        <f t="shared" si="0"/>
        <v>176981166</v>
      </c>
      <c r="H30" s="27">
        <f t="shared" si="0"/>
        <v>184403643</v>
      </c>
      <c r="I30" s="27">
        <f t="shared" si="0"/>
        <v>175958150</v>
      </c>
      <c r="J30" s="27">
        <f t="shared" si="0"/>
        <v>179398172</v>
      </c>
      <c r="K30" s="27">
        <f t="shared" si="0"/>
        <v>181671085</v>
      </c>
      <c r="L30" s="27">
        <f t="shared" si="0"/>
        <v>177294089</v>
      </c>
      <c r="M30" s="27">
        <f t="shared" si="0"/>
        <v>170252694</v>
      </c>
      <c r="N30" s="27">
        <f t="shared" si="0"/>
        <v>178538231</v>
      </c>
      <c r="O30" s="27">
        <f t="shared" si="0"/>
        <v>178097720</v>
      </c>
      <c r="P30" s="27">
        <f t="shared" si="0"/>
        <v>175426609</v>
      </c>
      <c r="Q30" s="27">
        <f t="shared" si="0"/>
        <v>189226789</v>
      </c>
      <c r="R30" s="27">
        <f t="shared" si="0"/>
        <v>201932906</v>
      </c>
      <c r="S30" s="27">
        <f t="shared" si="0"/>
        <v>198865913</v>
      </c>
      <c r="T30" s="27">
        <f t="shared" si="0"/>
        <v>190869477</v>
      </c>
      <c r="U30" s="27">
        <f t="shared" si="0"/>
        <v>175081256</v>
      </c>
      <c r="V30" s="27">
        <f t="shared" si="0"/>
        <v>168128550</v>
      </c>
      <c r="W30" s="27">
        <f t="shared" si="0"/>
        <v>136943718.79256678</v>
      </c>
      <c r="X30" s="27">
        <f t="shared" si="0"/>
        <v>124749238.97824724</v>
      </c>
      <c r="Y30" s="27">
        <f t="shared" si="0"/>
        <v>120913682.66815072</v>
      </c>
      <c r="Z30" s="27">
        <f t="shared" si="0"/>
        <v>121924502.00000001</v>
      </c>
      <c r="AA30" s="27">
        <f t="shared" si="0"/>
        <v>117498089.00000003</v>
      </c>
      <c r="AB30" s="27">
        <f t="shared" si="0"/>
        <v>115995055</v>
      </c>
      <c r="AC30" s="27">
        <f t="shared" si="0"/>
        <v>132723734</v>
      </c>
      <c r="AD30" s="27">
        <f t="shared" si="0"/>
        <v>124418795</v>
      </c>
      <c r="AE30" s="27">
        <f t="shared" si="0"/>
        <v>130235475</v>
      </c>
      <c r="AF30" s="27">
        <f t="shared" si="0"/>
        <v>136740583</v>
      </c>
      <c r="AG30" s="27">
        <f t="shared" si="0"/>
        <v>149259031</v>
      </c>
      <c r="AH30" s="27">
        <f t="shared" si="0"/>
        <v>170602625.06999999</v>
      </c>
      <c r="AI30" s="27">
        <f t="shared" si="0"/>
        <v>153608168</v>
      </c>
      <c r="AJ30" s="27">
        <f t="shared" si="0"/>
        <v>165757516</v>
      </c>
      <c r="AK30" s="27">
        <f t="shared" si="0"/>
        <v>187454336</v>
      </c>
      <c r="AL30" s="27">
        <f t="shared" si="0"/>
        <v>184409642</v>
      </c>
      <c r="AM30" s="27">
        <f t="shared" ref="AM30:AV30" si="1">SUM(AM8:AM29)</f>
        <v>173457268.00999999</v>
      </c>
      <c r="AN30" s="27">
        <f t="shared" si="1"/>
        <v>195845317</v>
      </c>
      <c r="AO30" s="27">
        <f t="shared" si="1"/>
        <v>175630959</v>
      </c>
      <c r="AP30" s="27">
        <f t="shared" si="1"/>
        <v>188761621</v>
      </c>
      <c r="AQ30" s="27">
        <f t="shared" si="1"/>
        <v>178484153</v>
      </c>
      <c r="AR30" s="27">
        <f t="shared" si="1"/>
        <v>190308483</v>
      </c>
      <c r="AS30" s="27">
        <f t="shared" si="1"/>
        <v>201623826</v>
      </c>
      <c r="AT30" s="27">
        <f t="shared" si="1"/>
        <v>207101102</v>
      </c>
      <c r="AU30" s="27">
        <f t="shared" si="1"/>
        <v>217199032</v>
      </c>
      <c r="AV30" s="27">
        <f t="shared" si="1"/>
        <v>203584020</v>
      </c>
      <c r="AW30" s="27">
        <f t="shared" ref="AW30:AX30" si="2">SUM(AW8:AW29)</f>
        <v>193740611</v>
      </c>
      <c r="AX30" s="27">
        <f t="shared" si="2"/>
        <v>208974270</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49</vt:i4>
      </vt:variant>
    </vt:vector>
  </HeadingPairs>
  <TitlesOfParts>
    <vt:vector size="49" baseType="lpstr">
      <vt:lpstr>Sommaire</vt:lpstr>
      <vt:lpstr>Définitions</vt:lpstr>
      <vt:lpstr>Fiche</vt:lpstr>
      <vt:lpstr>établissements</vt:lpstr>
      <vt:lpstr>écrans</vt:lpstr>
      <vt:lpstr>fauteuils</vt:lpstr>
      <vt:lpstr>multiplexes</vt:lpstr>
      <vt:lpstr>séances</vt:lpstr>
      <vt:lpstr>entrées</vt:lpstr>
      <vt:lpstr>recettes</vt:lpstr>
      <vt:lpstr>RME</vt:lpstr>
      <vt:lpstr>indice de fréquentation</vt:lpstr>
      <vt:lpstr>taux d'occupation des fauteuils</vt:lpstr>
      <vt:lpstr>étabAE</vt:lpstr>
      <vt:lpstr>écransAE</vt:lpstr>
      <vt:lpstr>fauteuilsAE</vt:lpstr>
      <vt:lpstr>séances AE</vt:lpstr>
      <vt:lpstr>entréesAE</vt:lpstr>
      <vt:lpstr>recettesAE</vt:lpstr>
      <vt:lpstr>RMEAE</vt:lpstr>
      <vt:lpstr>indice de fréquentationAE</vt:lpstr>
      <vt:lpstr>tmofAE</vt:lpstr>
      <vt:lpstr>étabP</vt:lpstr>
      <vt:lpstr>écransP</vt:lpstr>
      <vt:lpstr>fauteuilsP</vt:lpstr>
      <vt:lpstr>séancesP</vt:lpstr>
      <vt:lpstr>entréesP</vt:lpstr>
      <vt:lpstr>recettesP</vt:lpstr>
      <vt:lpstr>RMEP</vt:lpstr>
      <vt:lpstr>indice de fréquentationP</vt:lpstr>
      <vt:lpstr>tmofP</vt:lpstr>
      <vt:lpstr>étabM</vt:lpstr>
      <vt:lpstr>écransM</vt:lpstr>
      <vt:lpstr>fauteuilsM</vt:lpstr>
      <vt:lpstr>séancesM</vt:lpstr>
      <vt:lpstr>entréesM</vt:lpstr>
      <vt:lpstr>recettesM</vt:lpstr>
      <vt:lpstr>RMEM</vt:lpstr>
      <vt:lpstr>indice de fréquentationM</vt:lpstr>
      <vt:lpstr>tmofM</vt:lpstr>
      <vt:lpstr>étabG</vt:lpstr>
      <vt:lpstr>écransG</vt:lpstr>
      <vt:lpstr>fauteuilsG</vt:lpstr>
      <vt:lpstr>séancesG</vt:lpstr>
      <vt:lpstr>entréesG</vt:lpstr>
      <vt:lpstr>recettesG</vt:lpstr>
      <vt:lpstr>RMEG</vt:lpstr>
      <vt:lpstr>indice de fréquentationG</vt:lpstr>
      <vt:lpstr>tmofG</vt:lpstr>
    </vt:vector>
  </TitlesOfParts>
  <Company>CNC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JARDILLIER</dc:creator>
  <cp:lastModifiedBy>jean-luc lacuve</cp:lastModifiedBy>
  <dcterms:created xsi:type="dcterms:W3CDTF">2012-07-19T08:01:12Z</dcterms:created>
  <dcterms:modified xsi:type="dcterms:W3CDTF">2016-05-22T21:41:07Z</dcterms:modified>
</cp:coreProperties>
</file>